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manitobahabitat.sharepoint.com/sites/TrustTeam/Shared Documents/Program Design/Application Documents/FC10&amp;11/Application/FC11/"/>
    </mc:Choice>
  </mc:AlternateContent>
  <xr:revisionPtr revIDLastSave="5731" documentId="8_{571357E7-4CAD-4EB4-838D-5D443EEA10EB}" xr6:coauthVersionLast="47" xr6:coauthVersionMax="47" xr10:uidLastSave="{F64FBD8C-02CA-49AE-A36E-64D15BA7C086}"/>
  <bookViews>
    <workbookView xWindow="28680" yWindow="-120" windowWidth="29040" windowHeight="15840" tabRatio="764" xr2:uid="{B6D44660-E1F0-42D0-9476-36836E115AFD}"/>
  </bookViews>
  <sheets>
    <sheet name="A. Project Information" sheetId="15" r:id="rId1"/>
    <sheet name="B. Project Budget" sheetId="10" r:id="rId2"/>
    <sheet name="C. Project Workplan" sheetId="11" r:id="rId3"/>
    <sheet name="D. Project Output" sheetId="3" r:id="rId4"/>
    <sheet name="E. Project Incentive Payment" sheetId="9" r:id="rId5"/>
    <sheet name="ControlList" sheetId="12" state="hidden" r:id="rId6"/>
    <sheet name="Options" sheetId="16" state="hidden" r:id="rId7"/>
  </sheets>
  <definedNames>
    <definedName name="_xlnm._FilterDatabase" localSheetId="5" hidden="1">ControlList!$H$55:$H$60</definedName>
    <definedName name="Communications">Table24[Communications]</definedName>
    <definedName name="Connecting_People_to_Nature_Infrastructure">Table25[Connecting_People_to_Nature_Infrastructure]</definedName>
    <definedName name="Documents_and_Mapping">Table6[Documents_and_Mapping]</definedName>
    <definedName name="Erosion_control">Table18[Erosion_Control]</definedName>
    <definedName name="Events">Table9[Events]</definedName>
    <definedName name="Grassland_Enhancement">ControlList!$C$56:$C$68</definedName>
    <definedName name="_xlnm.Print_Area" localSheetId="0">'A. Project Information'!$B$1:$H$12</definedName>
    <definedName name="_xlnm.Print_Area" localSheetId="1">'B. Project Budget'!$C$1:$H$56</definedName>
    <definedName name="_xlnm.Print_Area" localSheetId="2">'C. Project Workplan'!$B$1:$J$30</definedName>
    <definedName name="_xlnm.Print_Area" localSheetId="3">'D. Project Output'!$A$1:$M$91</definedName>
    <definedName name="_xlnm.Print_Area" localSheetId="4">'E. Project Incentive Payment'!$B$1:$H$22</definedName>
    <definedName name="Riparian_Enhancement">ControlList!$N$56:$N$61</definedName>
    <definedName name="Signs">Table26[Signs]</definedName>
    <definedName name="Wetland_Enhancement">ControlList!$K$56:$K$62</definedName>
    <definedName name="Wooded_Enhancement">ControlList!$H$56:$H$62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1" l="1"/>
  <c r="J15" i="11"/>
  <c r="H25" i="11"/>
  <c r="J25" i="11"/>
  <c r="H24" i="11"/>
  <c r="H26" i="11"/>
  <c r="J16" i="11"/>
  <c r="J17" i="11"/>
  <c r="J18" i="11"/>
  <c r="J19" i="11"/>
  <c r="J20" i="11"/>
  <c r="J21" i="11"/>
  <c r="J22" i="11"/>
  <c r="J23" i="11"/>
  <c r="J24" i="11"/>
  <c r="J26" i="11"/>
  <c r="J27" i="11"/>
  <c r="H16" i="11"/>
  <c r="H17" i="11"/>
  <c r="H18" i="11"/>
  <c r="H19" i="11"/>
  <c r="H20" i="11"/>
  <c r="E60" i="3"/>
  <c r="D60" i="3"/>
  <c r="E23" i="3"/>
  <c r="E22" i="3"/>
  <c r="E21" i="3"/>
  <c r="D23" i="3"/>
  <c r="D22" i="3"/>
  <c r="D21" i="3"/>
  <c r="E19" i="3"/>
  <c r="E18" i="3"/>
  <c r="E17" i="3"/>
  <c r="D19" i="3"/>
  <c r="D18" i="3"/>
  <c r="D17" i="3"/>
  <c r="E12" i="3"/>
  <c r="D12" i="3"/>
  <c r="E10" i="3"/>
  <c r="E9" i="3"/>
  <c r="D10" i="3"/>
  <c r="D9" i="3"/>
  <c r="F41" i="10"/>
  <c r="D41" i="10"/>
  <c r="F35" i="10"/>
  <c r="D35" i="10"/>
  <c r="E53" i="3"/>
  <c r="D53" i="3"/>
  <c r="H40" i="3"/>
  <c r="E40" i="3"/>
  <c r="F23" i="3" l="1"/>
  <c r="E24" i="3"/>
  <c r="D24" i="3"/>
  <c r="F22" i="3"/>
  <c r="F21" i="3"/>
  <c r="F19" i="3"/>
  <c r="E20" i="3"/>
  <c r="F18" i="3"/>
  <c r="D20" i="3"/>
  <c r="F17" i="3"/>
  <c r="F12" i="3"/>
  <c r="F10" i="3"/>
  <c r="E11" i="3"/>
  <c r="F9" i="3"/>
  <c r="D11" i="3"/>
  <c r="D43" i="10"/>
  <c r="F43" i="10"/>
  <c r="F24" i="3" l="1"/>
  <c r="F20" i="3"/>
  <c r="F11" i="3"/>
  <c r="G89" i="3"/>
  <c r="F89" i="3"/>
  <c r="G88" i="3"/>
  <c r="F88" i="3"/>
  <c r="G87" i="3"/>
  <c r="F87" i="3"/>
  <c r="G76" i="3"/>
  <c r="F76" i="3"/>
  <c r="G75" i="3"/>
  <c r="F75" i="3"/>
  <c r="G74" i="3"/>
  <c r="F74" i="3"/>
  <c r="G73" i="3"/>
  <c r="F73" i="3"/>
  <c r="G72" i="3"/>
  <c r="F72" i="3"/>
  <c r="G71" i="3"/>
  <c r="F71" i="3"/>
  <c r="G70" i="3"/>
  <c r="F70" i="3"/>
  <c r="G69" i="3"/>
  <c r="F69" i="3"/>
  <c r="G68" i="3"/>
  <c r="F68" i="3"/>
  <c r="G67" i="3"/>
  <c r="F67" i="3"/>
  <c r="G86" i="3"/>
  <c r="F86" i="3"/>
  <c r="G85" i="3"/>
  <c r="F85" i="3"/>
  <c r="G84" i="3"/>
  <c r="F84" i="3"/>
  <c r="G83" i="3"/>
  <c r="F83" i="3"/>
  <c r="G82" i="3"/>
  <c r="F82" i="3"/>
  <c r="G81" i="3"/>
  <c r="F81" i="3"/>
  <c r="G80" i="3"/>
  <c r="F80" i="3"/>
  <c r="F79" i="3"/>
  <c r="F78" i="3"/>
  <c r="F77" i="3"/>
  <c r="G79" i="3" l="1"/>
  <c r="G78" i="3"/>
  <c r="G77" i="3"/>
  <c r="E51" i="3"/>
  <c r="D51" i="3"/>
  <c r="E55" i="3"/>
  <c r="D55" i="3"/>
  <c r="E54" i="3"/>
  <c r="D54" i="3"/>
  <c r="E57" i="3"/>
  <c r="D57" i="3"/>
  <c r="E47" i="3"/>
  <c r="D48" i="3"/>
  <c r="D47" i="3"/>
  <c r="H12" i="11"/>
  <c r="H13" i="11"/>
  <c r="H14" i="11"/>
  <c r="H21" i="11"/>
  <c r="H22" i="11"/>
  <c r="H23" i="11"/>
  <c r="H27" i="11"/>
  <c r="H28" i="11"/>
  <c r="H29" i="11"/>
  <c r="J12" i="11"/>
  <c r="J13" i="11"/>
  <c r="J14" i="11"/>
  <c r="J28" i="11"/>
  <c r="J29" i="11"/>
  <c r="E50" i="3"/>
  <c r="D50" i="3"/>
  <c r="E52" i="3"/>
  <c r="E59" i="3"/>
  <c r="D59" i="3"/>
  <c r="E48" i="3"/>
  <c r="E49" i="3"/>
  <c r="D49" i="3"/>
  <c r="E56" i="3"/>
  <c r="D56" i="3"/>
  <c r="E58" i="3"/>
  <c r="D58" i="3"/>
  <c r="H39" i="3"/>
  <c r="H38" i="3"/>
  <c r="E39" i="3"/>
  <c r="E38" i="3"/>
  <c r="E33" i="3"/>
  <c r="E32" i="3"/>
  <c r="D33" i="3"/>
  <c r="D32" i="3"/>
  <c r="D15" i="3"/>
  <c r="E15" i="3"/>
  <c r="E27" i="3"/>
  <c r="E26" i="3"/>
  <c r="E25" i="3"/>
  <c r="D27" i="3"/>
  <c r="D26" i="3"/>
  <c r="D25" i="3"/>
  <c r="E14" i="3"/>
  <c r="E13" i="3"/>
  <c r="D14" i="3"/>
  <c r="D13" i="3"/>
  <c r="H88" i="3"/>
  <c r="H72" i="3"/>
  <c r="H73" i="3"/>
  <c r="H74" i="3"/>
  <c r="H75" i="3"/>
  <c r="H76" i="3"/>
  <c r="H71" i="3"/>
  <c r="H70" i="3"/>
  <c r="F47" i="3" l="1"/>
  <c r="F53" i="3"/>
  <c r="F57" i="3"/>
  <c r="F54" i="3"/>
  <c r="F55" i="3"/>
  <c r="F51" i="3"/>
  <c r="F50" i="3"/>
  <c r="F60" i="3"/>
  <c r="F56" i="3"/>
  <c r="F49" i="3"/>
  <c r="F48" i="3"/>
  <c r="F59" i="3"/>
  <c r="F52" i="3"/>
  <c r="F58" i="3"/>
  <c r="D34" i="3" l="1"/>
  <c r="E34" i="3"/>
  <c r="D47" i="10" l="1"/>
  <c r="G39" i="10"/>
  <c r="G40" i="10"/>
  <c r="G42" i="10"/>
  <c r="G33" i="10"/>
  <c r="G28" i="10"/>
  <c r="G29" i="10"/>
  <c r="G30" i="10"/>
  <c r="E42" i="10"/>
  <c r="E39" i="10"/>
  <c r="E40" i="10"/>
  <c r="G30" i="11" l="1"/>
  <c r="I30" i="11"/>
  <c r="D46" i="10"/>
  <c r="D45" i="10"/>
  <c r="H18" i="10"/>
  <c r="H17" i="10"/>
  <c r="H16" i="10"/>
  <c r="H15" i="10"/>
  <c r="H14" i="10"/>
  <c r="H13" i="10"/>
  <c r="H12" i="10"/>
  <c r="H11" i="10"/>
  <c r="H10" i="10"/>
  <c r="H9" i="10"/>
  <c r="H8" i="10"/>
  <c r="G38" i="10" s="1"/>
  <c r="J9" i="11" l="1"/>
  <c r="J10" i="11"/>
  <c r="H9" i="11"/>
  <c r="H10" i="11"/>
  <c r="G27" i="10"/>
  <c r="G37" i="10"/>
  <c r="G41" i="10" s="1"/>
  <c r="G34" i="10"/>
  <c r="J8" i="11"/>
  <c r="J11" i="11"/>
  <c r="H8" i="11"/>
  <c r="H11" i="11"/>
  <c r="H20" i="10"/>
  <c r="H21" i="10" s="1"/>
  <c r="H19" i="10"/>
  <c r="E29" i="10" s="1"/>
  <c r="G35" i="10" l="1"/>
  <c r="G43" i="10" s="1"/>
  <c r="E30" i="10"/>
  <c r="E28" i="10"/>
  <c r="J30" i="11"/>
  <c r="E38" i="10"/>
  <c r="E31" i="10"/>
  <c r="E34" i="10"/>
  <c r="E37" i="10"/>
  <c r="E41" i="10" s="1"/>
  <c r="E33" i="10"/>
  <c r="E27" i="10"/>
  <c r="H30" i="11"/>
  <c r="E35" i="10" l="1"/>
  <c r="E43" i="10" s="1"/>
  <c r="F17" i="9"/>
  <c r="G16" i="9"/>
  <c r="H16" i="9" s="1"/>
  <c r="G15" i="9"/>
  <c r="H15" i="9" s="1"/>
  <c r="G14" i="9"/>
  <c r="H14" i="9" s="1"/>
  <c r="G13" i="9"/>
  <c r="H13" i="9" s="1"/>
  <c r="G12" i="9"/>
  <c r="H12" i="9" s="1"/>
  <c r="G11" i="9"/>
  <c r="H11" i="9" s="1"/>
  <c r="G10" i="9"/>
  <c r="H10" i="9" s="1"/>
  <c r="G9" i="9"/>
  <c r="H9" i="9" s="1"/>
  <c r="G8" i="9"/>
  <c r="G17" i="9" s="1"/>
  <c r="H8" i="9" l="1"/>
  <c r="H17" i="9" s="1"/>
  <c r="L38" i="3" l="1"/>
  <c r="J38" i="3"/>
  <c r="H77" i="3" l="1"/>
  <c r="H89" i="3" l="1"/>
  <c r="H87" i="3"/>
  <c r="H69" i="3"/>
  <c r="H68" i="3"/>
  <c r="H67" i="3"/>
  <c r="H86" i="3"/>
  <c r="H85" i="3"/>
  <c r="H84" i="3"/>
  <c r="H83" i="3"/>
  <c r="H82" i="3"/>
  <c r="H81" i="3"/>
  <c r="H80" i="3"/>
  <c r="H79" i="3"/>
  <c r="H78" i="3"/>
  <c r="F33" i="3"/>
  <c r="F32" i="3"/>
  <c r="I41" i="3"/>
  <c r="H41" i="3"/>
  <c r="G41" i="3"/>
  <c r="F41" i="3"/>
  <c r="E41" i="3"/>
  <c r="D41" i="3"/>
  <c r="L40" i="3"/>
  <c r="K40" i="3"/>
  <c r="J40" i="3"/>
  <c r="L39" i="3"/>
  <c r="K39" i="3"/>
  <c r="J39" i="3"/>
  <c r="K38" i="3"/>
  <c r="E28" i="3"/>
  <c r="D28" i="3"/>
  <c r="F27" i="3"/>
  <c r="F26" i="3"/>
  <c r="F25" i="3"/>
  <c r="E16" i="3"/>
  <c r="D16" i="3"/>
  <c r="F15" i="3"/>
  <c r="F14" i="3"/>
  <c r="F13" i="3"/>
  <c r="F34" i="3" l="1"/>
  <c r="L41" i="3"/>
  <c r="F16" i="3"/>
  <c r="J41" i="3"/>
  <c r="K41" i="3"/>
  <c r="F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9" authorId="0" shapeId="0" xr:uid="{65AD93FD-60A1-4FD6-83C5-30B805F5499C}">
      <text>
        <r>
          <rPr>
            <b/>
            <sz val="11"/>
            <color indexed="81"/>
            <rFont val="Calibri"/>
            <family val="2"/>
          </rPr>
          <t xml:space="preserve">Select from drop down </t>
        </r>
      </text>
    </comment>
    <comment ref="G9" authorId="0" shapeId="0" xr:uid="{21A76AB2-3B18-49B4-B74D-E156035FB483}">
      <text>
        <r>
          <rPr>
            <b/>
            <sz val="11"/>
            <color indexed="81"/>
            <rFont val="Calibri"/>
            <family val="2"/>
          </rPr>
          <t xml:space="preserve">Select from drop down </t>
        </r>
      </text>
    </comment>
    <comment ref="D10" authorId="0" shapeId="0" xr:uid="{16F96D4C-4559-413B-9BFB-2BF3AC2FDD95}">
      <text>
        <r>
          <rPr>
            <b/>
            <sz val="11"/>
            <color indexed="81"/>
            <rFont val="Calibri"/>
            <family val="2"/>
          </rPr>
          <t xml:space="preserve">Select from drop down </t>
        </r>
      </text>
    </comment>
    <comment ref="G10" authorId="0" shapeId="0" xr:uid="{8990AE4B-5856-4C86-B14D-5782D3F3D837}">
      <text>
        <r>
          <rPr>
            <b/>
            <sz val="11"/>
            <color indexed="81"/>
            <rFont val="Calibri"/>
            <family val="2"/>
          </rPr>
          <t xml:space="preserve">Select from drop down </t>
        </r>
      </text>
    </comment>
    <comment ref="D11" authorId="0" shapeId="0" xr:uid="{60EFD69C-D65F-4F78-B5E1-5339F547182D}">
      <text>
        <r>
          <rPr>
            <b/>
            <sz val="11"/>
            <color indexed="81"/>
            <rFont val="Calibri"/>
            <family val="2"/>
          </rPr>
          <t xml:space="preserve">Select from drop down </t>
        </r>
      </text>
    </comment>
    <comment ref="G11" authorId="0" shapeId="0" xr:uid="{C44B2F20-7F76-46E7-81A5-EF6B5AB057F9}">
      <text>
        <r>
          <rPr>
            <b/>
            <sz val="11"/>
            <color indexed="81"/>
            <rFont val="Calibri"/>
            <family val="2"/>
          </rPr>
          <t xml:space="preserve">Select from drop down </t>
        </r>
      </text>
    </comment>
    <comment ref="D12" authorId="0" shapeId="0" xr:uid="{B307976B-762C-4A44-98CE-C1E510C329D3}">
      <text>
        <r>
          <rPr>
            <b/>
            <sz val="11"/>
            <color indexed="81"/>
            <rFont val="Calibri"/>
            <family val="2"/>
          </rPr>
          <t xml:space="preserve">Select from drop down </t>
        </r>
      </text>
    </comment>
    <comment ref="G12" authorId="0" shapeId="0" xr:uid="{53F1D986-767B-4D57-BD97-97726F402303}">
      <text>
        <r>
          <rPr>
            <b/>
            <sz val="11"/>
            <color indexed="81"/>
            <rFont val="Calibri"/>
            <family val="2"/>
          </rPr>
          <t xml:space="preserve">Select from drop down </t>
        </r>
      </text>
    </comment>
    <comment ref="D13" authorId="0" shapeId="0" xr:uid="{E2406163-6564-4DB6-8CE0-E3914B054146}">
      <text>
        <r>
          <rPr>
            <b/>
            <sz val="11"/>
            <color indexed="81"/>
            <rFont val="Calibri"/>
            <family val="2"/>
          </rPr>
          <t xml:space="preserve">Select from drop down </t>
        </r>
      </text>
    </comment>
    <comment ref="G13" authorId="0" shapeId="0" xr:uid="{875EBED5-9ADC-4D35-889D-3F920A7BAB52}">
      <text>
        <r>
          <rPr>
            <b/>
            <sz val="11"/>
            <color indexed="81"/>
            <rFont val="Calibri"/>
            <family val="2"/>
          </rPr>
          <t xml:space="preserve">Select from drop down </t>
        </r>
      </text>
    </comment>
    <comment ref="D14" authorId="0" shapeId="0" xr:uid="{3F793F87-DC54-4998-A419-23A6AF435B1E}">
      <text>
        <r>
          <rPr>
            <b/>
            <sz val="11"/>
            <color indexed="81"/>
            <rFont val="Calibri"/>
            <family val="2"/>
          </rPr>
          <t xml:space="preserve">Select from drop down </t>
        </r>
      </text>
    </comment>
    <comment ref="G14" authorId="0" shapeId="0" xr:uid="{BA04E21F-74AB-4417-A4A6-FB7FF3FEB5A6}">
      <text>
        <r>
          <rPr>
            <b/>
            <sz val="11"/>
            <color indexed="81"/>
            <rFont val="Calibri"/>
            <family val="2"/>
          </rPr>
          <t xml:space="preserve">Select from drop down </t>
        </r>
      </text>
    </comment>
    <comment ref="D15" authorId="0" shapeId="0" xr:uid="{4E59D852-0E14-4A1B-955E-725B4B972942}">
      <text>
        <r>
          <rPr>
            <b/>
            <sz val="11"/>
            <color indexed="81"/>
            <rFont val="Calibri"/>
            <family val="2"/>
          </rPr>
          <t xml:space="preserve">Select from drop down </t>
        </r>
      </text>
    </comment>
    <comment ref="G15" authorId="0" shapeId="0" xr:uid="{B7C7968D-079C-40C3-89D2-42A057E6C1E9}">
      <text>
        <r>
          <rPr>
            <b/>
            <sz val="11"/>
            <color indexed="81"/>
            <rFont val="Calibri"/>
            <family val="2"/>
          </rPr>
          <t xml:space="preserve">Select from drop down </t>
        </r>
      </text>
    </comment>
    <comment ref="D16" authorId="0" shapeId="0" xr:uid="{F76E4872-97CF-43A9-962E-0CD5C7A9C8B7}">
      <text>
        <r>
          <rPr>
            <b/>
            <sz val="11"/>
            <color indexed="81"/>
            <rFont val="Calibri"/>
            <family val="2"/>
          </rPr>
          <t xml:space="preserve">Select from drop down </t>
        </r>
      </text>
    </comment>
    <comment ref="G16" authorId="0" shapeId="0" xr:uid="{3B1538F3-C83D-4521-9624-09969EBB988A}">
      <text>
        <r>
          <rPr>
            <b/>
            <sz val="11"/>
            <color indexed="81"/>
            <rFont val="Calibri"/>
            <family val="2"/>
          </rPr>
          <t xml:space="preserve">Select from drop down </t>
        </r>
      </text>
    </comment>
    <comment ref="D17" authorId="0" shapeId="0" xr:uid="{D02B07D1-517E-4D85-ADD2-0FA648AD8D24}">
      <text>
        <r>
          <rPr>
            <b/>
            <sz val="11"/>
            <color indexed="81"/>
            <rFont val="Calibri"/>
            <family val="2"/>
          </rPr>
          <t xml:space="preserve">Select from drop down </t>
        </r>
      </text>
    </comment>
    <comment ref="G17" authorId="0" shapeId="0" xr:uid="{D257C1B3-B0EA-4041-A1C0-B520E88B3CB8}">
      <text>
        <r>
          <rPr>
            <b/>
            <sz val="11"/>
            <color indexed="81"/>
            <rFont val="Calibri"/>
            <family val="2"/>
          </rPr>
          <t xml:space="preserve">Select from drop down </t>
        </r>
      </text>
    </comment>
    <comment ref="D18" authorId="0" shapeId="0" xr:uid="{A3F51C60-9499-471D-9218-0D3FB672BA48}">
      <text>
        <r>
          <rPr>
            <b/>
            <sz val="11"/>
            <color indexed="81"/>
            <rFont val="Calibri"/>
            <family val="2"/>
          </rPr>
          <t xml:space="preserve">Select from drop down </t>
        </r>
      </text>
    </comment>
    <comment ref="G18" authorId="0" shapeId="0" xr:uid="{9C9178C8-E522-4587-9A9D-D5DE85864972}">
      <text>
        <r>
          <rPr>
            <b/>
            <sz val="11"/>
            <color indexed="81"/>
            <rFont val="Calibri"/>
            <family val="2"/>
          </rPr>
          <t xml:space="preserve">Select from drop down </t>
        </r>
      </text>
    </comment>
    <comment ref="H21" authorId="1" shapeId="0" xr:uid="{D1E993C4-A48D-4001-A087-4E3B53C87DD5}">
      <text>
        <r>
          <rPr>
            <b/>
            <sz val="11"/>
            <color indexed="81"/>
            <rFont val="Calibri"/>
            <family val="2"/>
            <scheme val="minor"/>
          </rPr>
          <t>The overall objective for the Trusts is a total match ratio (cash and in-kind) of 2:1.</t>
        </r>
      </text>
    </comment>
    <comment ref="C27" authorId="1" shapeId="0" xr:uid="{5A1CBA79-55FF-4278-B93F-79595A96B09B}">
      <text>
        <r>
          <rPr>
            <b/>
            <sz val="11"/>
            <color indexed="81"/>
            <rFont val="Calibri"/>
            <family val="2"/>
            <scheme val="minor"/>
          </rPr>
          <t xml:space="preserve">Costs associated with construction, delivery, or establishment of the project such as seed, fertilizer, fencing, trees, etc. </t>
        </r>
      </text>
    </comment>
    <comment ref="C28" authorId="1" shapeId="0" xr:uid="{D2FD2D27-4DD6-4F96-9F7F-391D23FDFF89}">
      <text>
        <r>
          <rPr>
            <b/>
            <sz val="11"/>
            <color indexed="81"/>
            <rFont val="Calibri"/>
            <family val="2"/>
            <scheme val="minor"/>
          </rPr>
          <t>Costs such as contractors or equipment operators (including equipment)</t>
        </r>
      </text>
    </comment>
    <comment ref="C29" authorId="1" shapeId="0" xr:uid="{E289EB3C-CE5A-4FDD-BAEC-01082B980DBC}">
      <text>
        <r>
          <rPr>
            <b/>
            <sz val="11"/>
            <color indexed="81"/>
            <rFont val="Calibri"/>
            <family val="2"/>
            <scheme val="minor"/>
          </rPr>
          <t>Costs such as machinery rental and rental of equipment owned by the applicant organization that is being “rented” to the project.</t>
        </r>
      </text>
    </comment>
    <comment ref="C30" authorId="1" shapeId="0" xr:uid="{5091408D-5871-48D1-B898-E96F15EE1E1C}">
      <text>
        <r>
          <rPr>
            <b/>
            <sz val="11"/>
            <color indexed="81"/>
            <rFont val="Calibri"/>
            <family val="2"/>
            <scheme val="minor"/>
          </rPr>
          <t>Includes consultants and legal fees</t>
        </r>
      </text>
    </comment>
    <comment ref="C31" authorId="1" shapeId="0" xr:uid="{7817D25E-FF46-4771-B07C-D61BB83C5F16}">
      <text>
        <r>
          <rPr>
            <b/>
            <sz val="11"/>
            <color indexed="81"/>
            <rFont val="Calibri"/>
            <family val="2"/>
            <scheme val="minor"/>
          </rPr>
          <t>Conservation easements and land acquisition</t>
        </r>
      </text>
    </comment>
    <comment ref="C33" authorId="1" shapeId="0" xr:uid="{1CEFE42A-E7A4-4D8A-B701-8AE9A38604BD}">
      <text>
        <r>
          <rPr>
            <b/>
            <sz val="11"/>
            <color indexed="81"/>
            <rFont val="Calibri"/>
            <family val="2"/>
            <scheme val="minor"/>
          </rPr>
          <t>See Provincial GROW Guide for more details</t>
        </r>
      </text>
    </comment>
    <comment ref="C34" authorId="1" shapeId="0" xr:uid="{1C535A56-3A04-46AD-8577-0E69D48050DC}">
      <text>
        <r>
          <rPr>
            <b/>
            <sz val="11"/>
            <color indexed="81"/>
            <rFont val="Calibri"/>
            <family val="2"/>
            <scheme val="minor"/>
          </rPr>
          <t>See Provincial GROW Guide for more details</t>
        </r>
      </text>
    </comment>
    <comment ref="C37" authorId="1" shapeId="0" xr:uid="{44869DCB-03F3-44C7-BE60-D9B8B5029308}">
      <text>
        <r>
          <rPr>
            <b/>
            <sz val="11"/>
            <color indexed="81"/>
            <rFont val="Calibri"/>
            <family val="2"/>
            <scheme val="minor"/>
          </rPr>
          <t>Cost of staff that are tied to the project</t>
        </r>
      </text>
    </comment>
    <comment ref="C38" authorId="1" shapeId="0" xr:uid="{90EBBF93-BA1B-4E50-9F07-1A1A2F0EDC6E}">
      <text>
        <r>
          <rPr>
            <b/>
            <sz val="11"/>
            <color indexed="81"/>
            <rFont val="Calibri"/>
            <family val="2"/>
            <scheme val="minor"/>
          </rPr>
          <t>Vehicle, accommodations, and meals</t>
        </r>
      </text>
    </comment>
    <comment ref="C39" authorId="1" shapeId="0" xr:uid="{00E03173-2690-4ACA-A83B-E7CA4B7E9CB1}">
      <text>
        <r>
          <rPr>
            <b/>
            <sz val="11"/>
            <color indexed="81"/>
            <rFont val="Calibri"/>
            <family val="2"/>
            <scheme val="minor"/>
          </rPr>
          <t>May include:
*Board expenses
*Management costs
*Rent, phones, computer infrastructure</t>
        </r>
      </text>
    </comment>
    <comment ref="C40" authorId="1" shapeId="0" xr:uid="{FEE76810-3489-4CDE-B37D-0435C10FC1A8}">
      <text>
        <r>
          <rPr>
            <b/>
            <sz val="11"/>
            <color indexed="81"/>
            <rFont val="Calibri"/>
            <family val="2"/>
            <scheme val="minor"/>
          </rPr>
          <t>Should not be calculated as part of a day rate</t>
        </r>
      </text>
    </comment>
    <comment ref="E43" authorId="1" shapeId="0" xr:uid="{E64DB0BA-CF4D-4DE5-A197-BD1221AF0F3F}">
      <text>
        <r>
          <rPr>
            <b/>
            <sz val="11"/>
            <color indexed="81"/>
            <rFont val="Calibri"/>
            <family val="2"/>
            <scheme val="minor"/>
          </rPr>
          <t>Percentages are calculated from the total project cost and should sum to 100%</t>
        </r>
      </text>
    </comment>
    <comment ref="G43" authorId="1" shapeId="0" xr:uid="{47131DA0-9B1B-43FD-B289-A8C76C46F28A}">
      <text>
        <r>
          <rPr>
            <b/>
            <sz val="11"/>
            <color indexed="81"/>
            <rFont val="Calibri"/>
            <family val="2"/>
            <scheme val="minor"/>
          </rPr>
          <t>Percentages are calculated from the total Trust request and should sum to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Perez</author>
  </authors>
  <commentList>
    <comment ref="D7" authorId="0" shapeId="0" xr:uid="{E08F8190-0C8A-4382-A930-5329A540B026}">
      <text>
        <r>
          <rPr>
            <b/>
            <sz val="11"/>
            <color indexed="81"/>
            <rFont val="Calibri Light"/>
            <family val="2"/>
            <scheme val="major"/>
          </rPr>
          <t>Manually  enter a detailed description of each activity.</t>
        </r>
      </text>
    </comment>
    <comment ref="G30" authorId="0" shapeId="0" xr:uid="{C72A9B1A-1464-44AE-9ECB-27E2470E81D4}">
      <text>
        <r>
          <rPr>
            <b/>
            <sz val="11"/>
            <color indexed="81"/>
            <rFont val="Calibri"/>
            <family val="2"/>
            <scheme val="minor"/>
          </rPr>
          <t>Must equal the total Trusts Request in the Budget table (Cell E8)</t>
        </r>
      </text>
    </comment>
    <comment ref="I30" authorId="0" shapeId="0" xr:uid="{07D2A8DB-90DA-485B-9DCC-F0DF0A847E4A}">
      <text>
        <r>
          <rPr>
            <b/>
            <sz val="11"/>
            <color indexed="81"/>
            <rFont val="Calibri"/>
            <family val="2"/>
            <scheme val="minor"/>
          </rPr>
          <t>Must equal the total Project Budget in the Budget table (Cell H19)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Taylor Toffan</author>
    <author>Roald Stander</author>
    <author>Samantha German</author>
  </authors>
  <commentList>
    <comment ref="C32" authorId="0" shapeId="0" xr:uid="{4BA348FA-66DD-408A-B5AF-09C62463F26D}">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33" authorId="0" shapeId="0" xr:uid="{EE390F87-E9CD-4BC1-8C47-F74736E1D6B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F37" authorId="1" shapeId="0" xr:uid="{901C7AB0-8C24-408B-8DE2-B330EABB6D07}">
      <text>
        <r>
          <rPr>
            <b/>
            <sz val="11"/>
            <color indexed="81"/>
            <rFont val="Calibri"/>
            <family val="2"/>
            <scheme val="minor"/>
          </rPr>
          <t>Include the proportion of Temporary (T), Extended (E), or Permanent (P). 
For example:
• 1 basin with equal parts T, E, and P
Enter 0.33 in each T, E, and P</t>
        </r>
      </text>
    </comment>
    <comment ref="I37" authorId="1" shapeId="0" xr:uid="{485350DE-5D24-40E7-87E7-2369A10AB0CF}">
      <text>
        <r>
          <rPr>
            <b/>
            <sz val="11"/>
            <color indexed="81"/>
            <rFont val="Calibri"/>
            <family val="2"/>
            <scheme val="minor"/>
          </rPr>
          <t>Include the proportion of Temporary (T), Extended (E), or Permanent (P). 
For example:
• 1 basin with equal parts T, E, and P
Enter 0.33 in each T, E, and P</t>
        </r>
      </text>
    </comment>
    <comment ref="C38" authorId="2" shapeId="0" xr:uid="{30FC7543-7948-4F85-B548-AD88059E5988}">
      <text>
        <r>
          <rPr>
            <b/>
            <sz val="10"/>
            <color indexed="81"/>
            <rFont val=" Calibri"/>
          </rPr>
          <t>Definition:
Holds water for a short period of time after spring melt or a large rain event, for the primary purpose of flood water mitigation.</t>
        </r>
      </text>
    </comment>
    <comment ref="C39" authorId="2" shapeId="0" xr:uid="{E16532C0-BB36-4B2B-BC32-BFCDCCF625DD}">
      <text>
        <r>
          <rPr>
            <b/>
            <sz val="10"/>
            <color indexed="81"/>
            <rFont val=" Calibri"/>
          </rPr>
          <t xml:space="preserve">Definition:
Generally, retains water for an extended period of time after spring melt or a large rain event but may be paritially or fully drained by late spring or early summer. 
Includes the added benefit of nutrient retention.  </t>
        </r>
      </text>
    </comment>
    <comment ref="C40" authorId="2" shapeId="0" xr:uid="{ED0413D9-140D-4D61-90F4-E6BA4847A7F0}">
      <text>
        <r>
          <rPr>
            <b/>
            <sz val="10"/>
            <color indexed="81"/>
            <rFont val=" Calibri"/>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Perez</author>
    <author>Taylor Toffan</author>
  </authors>
  <commentList>
    <comment ref="H17" authorId="0" shapeId="0" xr:uid="{84C35576-1900-41EF-8932-157C07E9E690}">
      <text>
        <r>
          <rPr>
            <b/>
            <sz val="11"/>
            <color indexed="81"/>
            <rFont val="Calibri"/>
            <family val="2"/>
            <scheme val="minor"/>
          </rPr>
          <t>Total Incentive Payments must equal amount in Cell F34 in the Project Budget</t>
        </r>
      </text>
    </comment>
    <comment ref="B18" authorId="1" shapeId="0" xr:uid="{8052FF7D-5E02-4AE2-A3C5-D249D7E26327}">
      <text>
        <r>
          <rPr>
            <b/>
            <sz val="11"/>
            <color indexed="81"/>
            <rFont val="Calibri"/>
            <family val="2"/>
            <scheme val="minor"/>
          </rPr>
          <t>Please use this area to explain any "other" activities or other relevant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Samantha German</author>
    <author>tc={6ABDE90E-9657-4A15-AD23-C5BC907554A4}</author>
  </authors>
  <commentList>
    <comment ref="D72" authorId="0" shapeId="0" xr:uid="{66639BF6-0F34-412A-B42E-AEFD83123F27}">
      <text>
        <r>
          <rPr>
            <b/>
            <sz val="9"/>
            <color indexed="81"/>
            <rFont val="Tahoma"/>
            <family val="2"/>
          </rPr>
          <t>comprehensive planning of management of a farms resources to mitigate risks to air, land and water</t>
        </r>
      </text>
    </comment>
    <comment ref="D110" authorId="1" shapeId="0" xr:uid="{6ABDE90E-9657-4A15-AD23-C5BC907554A4}">
      <text>
        <t>[Threaded comment]
Your version of Excel allows you to read this threaded comment; however, any edits to it will get removed if the file is opened in a newer version of Excel. Learn more: https://go.microsoft.com/fwlink/?linkid=870924
Comment:
    including online magazine, blogs</t>
      </text>
    </comment>
  </commentList>
</comments>
</file>

<file path=xl/sharedStrings.xml><?xml version="1.0" encoding="utf-8"?>
<sst xmlns="http://schemas.openxmlformats.org/spreadsheetml/2006/main" count="725" uniqueCount="298">
  <si>
    <t>Activity Category</t>
  </si>
  <si>
    <t>Water Retention</t>
  </si>
  <si>
    <t>Innovative Approaches</t>
  </si>
  <si>
    <t>Other</t>
  </si>
  <si>
    <t xml:space="preserve">Notes: </t>
  </si>
  <si>
    <t>Temporary Wetlands</t>
  </si>
  <si>
    <t>Annual Cost per Activity</t>
  </si>
  <si>
    <t>TRUST-FUNDED</t>
  </si>
  <si>
    <t>MATCH-FUNDED</t>
  </si>
  <si>
    <t xml:space="preserve">TOTAL </t>
  </si>
  <si>
    <t xml:space="preserve">ACTIVITIES </t>
  </si>
  <si>
    <t>Acres</t>
  </si>
  <si>
    <t>Number of Basins</t>
  </si>
  <si>
    <t>Acre Feet</t>
  </si>
  <si>
    <t>Notes:</t>
  </si>
  <si>
    <t>Measure</t>
  </si>
  <si>
    <t>unit</t>
  </si>
  <si>
    <t>Wetland</t>
  </si>
  <si>
    <t>Conserved</t>
  </si>
  <si>
    <t>Enhanced</t>
  </si>
  <si>
    <t>Restored</t>
  </si>
  <si>
    <t xml:space="preserve">Total </t>
  </si>
  <si>
    <t>Riparian</t>
  </si>
  <si>
    <t>TOTAL</t>
  </si>
  <si>
    <t>Temporary</t>
  </si>
  <si>
    <t>Extended</t>
  </si>
  <si>
    <t xml:space="preserve">Permanent </t>
  </si>
  <si>
    <t>Total</t>
  </si>
  <si>
    <t>Number</t>
  </si>
  <si>
    <t>Cover Crop- Single Species</t>
  </si>
  <si>
    <t xml:space="preserve">Cover Crop- Multi Species </t>
  </si>
  <si>
    <t>Livestock Crossing</t>
  </si>
  <si>
    <t>Length (km)</t>
  </si>
  <si>
    <t>Shelterbelt Enhanced</t>
  </si>
  <si>
    <t>Events</t>
  </si>
  <si>
    <t>Units</t>
  </si>
  <si>
    <t xml:space="preserve">Quantity </t>
  </si>
  <si>
    <t>Total Match</t>
  </si>
  <si>
    <t xml:space="preserve">Equipment Rental </t>
  </si>
  <si>
    <t>Salaries &amp; Benefits or Day Rate</t>
  </si>
  <si>
    <t>Travel &amp; Field Costs</t>
  </si>
  <si>
    <t>Administration and Overhead associated  with Proposal</t>
  </si>
  <si>
    <t>Communications</t>
  </si>
  <si>
    <t>Applicant Organization Name:</t>
  </si>
  <si>
    <t>Materials and Supplies</t>
  </si>
  <si>
    <t>Construction Services</t>
  </si>
  <si>
    <t xml:space="preserve">Consulting/Professional Services </t>
  </si>
  <si>
    <t>Acquiring Interests in Land</t>
  </si>
  <si>
    <t>Payments to Landowners*:</t>
  </si>
  <si>
    <r>
      <rPr>
        <sz val="12"/>
        <rFont val="Agency FB"/>
        <family val="2"/>
      </rPr>
      <t>•</t>
    </r>
    <r>
      <rPr>
        <sz val="12"/>
        <rFont val="Calibri"/>
        <family val="2"/>
      </rPr>
      <t xml:space="preserve"> </t>
    </r>
    <r>
      <rPr>
        <sz val="12"/>
        <rFont val="Calibri"/>
        <family val="2"/>
        <scheme val="minor"/>
      </rPr>
      <t>Establishment Costs to Landowners</t>
    </r>
  </si>
  <si>
    <t>• Annual Incentive Payments to Landowners</t>
  </si>
  <si>
    <t>Activity Category
(Select from drop-down menu)</t>
  </si>
  <si>
    <t>Activity
(Select from drop-down menu)</t>
  </si>
  <si>
    <t>Length of Time for the Incentive Payment  (in years)</t>
  </si>
  <si>
    <t>Estimated Average Cost Per Acre</t>
  </si>
  <si>
    <t>Estimated Total Acres</t>
  </si>
  <si>
    <t>Total Cost (over incentive payment term)</t>
  </si>
  <si>
    <t>Plan</t>
  </si>
  <si>
    <t>Reports &amp; Assesments</t>
  </si>
  <si>
    <t>Mapping &amp; Modelling</t>
  </si>
  <si>
    <t>Workshop</t>
  </si>
  <si>
    <t>Tour</t>
  </si>
  <si>
    <t>Training Event</t>
  </si>
  <si>
    <t>Seminar</t>
  </si>
  <si>
    <t>Volunteer Stewardship</t>
  </si>
  <si>
    <t>Cultural/ceremonial activities</t>
  </si>
  <si>
    <t>Grassland</t>
  </si>
  <si>
    <t>Wooded</t>
  </si>
  <si>
    <t>Important: Additional information can be seen by hovering over the red triangle in the upper right corner of a cell</t>
  </si>
  <si>
    <t>Column1</t>
  </si>
  <si>
    <t>Provincial Government Funding</t>
  </si>
  <si>
    <t>Amount 
Cash</t>
  </si>
  <si>
    <t>Amount 
In-Kind</t>
  </si>
  <si>
    <t>Confirmed/
Pending</t>
  </si>
  <si>
    <t>Total Amount</t>
  </si>
  <si>
    <t>Total Project Revenue</t>
  </si>
  <si>
    <t>Match Ratio (calculated excluding incentive payments)</t>
  </si>
  <si>
    <t>% of Total Project Cost</t>
  </si>
  <si>
    <t>Total GROW Request</t>
  </si>
  <si>
    <t xml:space="preserve">% of  Total GROW Request       </t>
  </si>
  <si>
    <t>Total Annual Incentive Payments Requested from GROW</t>
  </si>
  <si>
    <t>Estimated Amount of Total Project Budget</t>
  </si>
  <si>
    <t>Estimated % of Total Project Budget</t>
  </si>
  <si>
    <t>Estimated Amount of Total
GROW Request</t>
  </si>
  <si>
    <t>Estimated % of Total
GROW Request</t>
  </si>
  <si>
    <t>Wetland Conservation</t>
  </si>
  <si>
    <t>Wetland Enhancement</t>
  </si>
  <si>
    <t>Wetland Restoration</t>
  </si>
  <si>
    <t>Grassland Conservation</t>
  </si>
  <si>
    <t>Grassland Enhancement</t>
  </si>
  <si>
    <t>Grassland Restoration</t>
  </si>
  <si>
    <t>Shelterbelt Enhancement</t>
  </si>
  <si>
    <t>Wooded Conservation</t>
  </si>
  <si>
    <t>Wooded Enhancement</t>
  </si>
  <si>
    <t>Wooded Restoration</t>
  </si>
  <si>
    <t>Riparian Conservation</t>
  </si>
  <si>
    <t>Riparian Enhancement</t>
  </si>
  <si>
    <t>Riparian Restoration</t>
  </si>
  <si>
    <t>Shelterbelt</t>
  </si>
  <si>
    <t>Cover Crops</t>
  </si>
  <si>
    <t>Prescribed/Controlled Burn</t>
  </si>
  <si>
    <t>Mechanical (mowing, herbicide application/wicking)</t>
  </si>
  <si>
    <t>Pasture improvement</t>
  </si>
  <si>
    <t>Delayed haying/mowing</t>
  </si>
  <si>
    <t>Delayed grazing</t>
  </si>
  <si>
    <t>SAR related BMP's</t>
  </si>
  <si>
    <t>Invasive species control (match only)</t>
  </si>
  <si>
    <t>Meetings</t>
  </si>
  <si>
    <t>Print Media</t>
  </si>
  <si>
    <t>Internet Media</t>
  </si>
  <si>
    <t>Broadcast Media</t>
  </si>
  <si>
    <t>Connecting People to Nature Infrastructure</t>
  </si>
  <si>
    <t>Signs</t>
  </si>
  <si>
    <t>Detailed Description</t>
  </si>
  <si>
    <t>Bank Stabilization (Riprap and other hardscape)</t>
  </si>
  <si>
    <t>Trust Project Category</t>
  </si>
  <si>
    <t>Budget Category</t>
  </si>
  <si>
    <t>Activity Category (Incentive Payment Table)</t>
  </si>
  <si>
    <t>Yes</t>
  </si>
  <si>
    <t>Confirmed</t>
  </si>
  <si>
    <t xml:space="preserve">Watersheds </t>
  </si>
  <si>
    <t>No</t>
  </si>
  <si>
    <t>Pending</t>
  </si>
  <si>
    <t>Habitat and Wildlife</t>
  </si>
  <si>
    <t>Construction services</t>
  </si>
  <si>
    <t xml:space="preserve">Other Wetlands </t>
  </si>
  <si>
    <t>Soil Health</t>
  </si>
  <si>
    <t>Riparian Area</t>
  </si>
  <si>
    <t>Innovation</t>
  </si>
  <si>
    <t xml:space="preserve">Consulting/professional services </t>
  </si>
  <si>
    <t xml:space="preserve">Upland Area </t>
  </si>
  <si>
    <t>Conservation Planning</t>
  </si>
  <si>
    <t>Aquiring Interests in Land</t>
  </si>
  <si>
    <t>Connecting People to Nature</t>
  </si>
  <si>
    <t>Landowner Incentive Payments</t>
  </si>
  <si>
    <t>Shelterbelt Establishment</t>
  </si>
  <si>
    <t>Landowner Establishment Costs</t>
  </si>
  <si>
    <t xml:space="preserve">Buffer Establishment </t>
  </si>
  <si>
    <t>Land Purchase</t>
  </si>
  <si>
    <t>Type other Activity here</t>
  </si>
  <si>
    <t>Conservation</t>
  </si>
  <si>
    <t>Enahncement</t>
  </si>
  <si>
    <t>Restoration</t>
  </si>
  <si>
    <t>Grazing management system</t>
  </si>
  <si>
    <t>Prescribed/controlled burn</t>
  </si>
  <si>
    <t>Nest Tunnels</t>
  </si>
  <si>
    <t>Cattle exclusion</t>
  </si>
  <si>
    <t>Column2</t>
  </si>
  <si>
    <t>Grassland_Enhancement</t>
  </si>
  <si>
    <t>Activity List</t>
  </si>
  <si>
    <t>Wooded_Enhancement</t>
  </si>
  <si>
    <t>Grassland_Conservation</t>
  </si>
  <si>
    <t>Grassland_Restoration</t>
  </si>
  <si>
    <t>Shelterbelt_Enhancement</t>
  </si>
  <si>
    <t>Wooded_Conservation</t>
  </si>
  <si>
    <t>Wooded_Restoration</t>
  </si>
  <si>
    <t>Wetland_Conservation</t>
  </si>
  <si>
    <t>Wetland_Enhancement</t>
  </si>
  <si>
    <t>Wetland_Restoration</t>
  </si>
  <si>
    <t>Riparian_Conservation</t>
  </si>
  <si>
    <t>Riparian_Enhancement</t>
  </si>
  <si>
    <t>Riparian_Restoration</t>
  </si>
  <si>
    <t>ACTIVITIES (BMPs)</t>
  </si>
  <si>
    <t>ACTIVITIES</t>
  </si>
  <si>
    <t>Documents and Mapping</t>
  </si>
  <si>
    <t>Acres Influenced</t>
  </si>
  <si>
    <t>Trail Enhancement</t>
  </si>
  <si>
    <t>Trail Creation</t>
  </si>
  <si>
    <t>Boardwalk</t>
  </si>
  <si>
    <t>Interpretative Signage</t>
  </si>
  <si>
    <t>Kiosk</t>
  </si>
  <si>
    <t>Boat Launch</t>
  </si>
  <si>
    <t>Erosion Control</t>
  </si>
  <si>
    <t>Property Signs</t>
  </si>
  <si>
    <t>Trails  sign - directional</t>
  </si>
  <si>
    <t>Cairn</t>
  </si>
  <si>
    <t>Dock</t>
  </si>
  <si>
    <t>Livestock Management Plan</t>
  </si>
  <si>
    <t>SAR Management Plan</t>
  </si>
  <si>
    <t>Resource Management Plan</t>
  </si>
  <si>
    <t>Land use Management Plan</t>
  </si>
  <si>
    <t>Conservation Management Plan</t>
  </si>
  <si>
    <t>Nitrogen Management Plan</t>
  </si>
  <si>
    <t>Pasture Assessment</t>
  </si>
  <si>
    <t>Baseline Documentation Report</t>
  </si>
  <si>
    <t>Map</t>
  </si>
  <si>
    <t>Model</t>
  </si>
  <si>
    <t>Documents &amp; Mapping</t>
  </si>
  <si>
    <t>CLASS 1</t>
  </si>
  <si>
    <t>CLASS 2</t>
  </si>
  <si>
    <t>CLASS 3</t>
  </si>
  <si>
    <t xml:space="preserve">Event </t>
  </si>
  <si>
    <t>Online</t>
  </si>
  <si>
    <t>In person</t>
  </si>
  <si>
    <t xml:space="preserve">Online </t>
  </si>
  <si>
    <t>Inperson</t>
  </si>
  <si>
    <t>Meeting</t>
  </si>
  <si>
    <t>Newspaper/Magazines</t>
  </si>
  <si>
    <t>Brochure</t>
  </si>
  <si>
    <t>Flyer</t>
  </si>
  <si>
    <t>Social Media</t>
  </si>
  <si>
    <t>Podcasts</t>
  </si>
  <si>
    <t xml:space="preserve">Webpage </t>
  </si>
  <si>
    <t>Email Blast</t>
  </si>
  <si>
    <t>Radio Ads</t>
  </si>
  <si>
    <t>TV ads</t>
  </si>
  <si>
    <t xml:space="preserve">Acres influenced </t>
  </si>
  <si>
    <t xml:space="preserve">Number of people </t>
  </si>
  <si>
    <t>Number of sessions</t>
  </si>
  <si>
    <t>Number of people reached</t>
  </si>
  <si>
    <t>Number of followers</t>
  </si>
  <si>
    <t>Number of downloads per episode</t>
  </si>
  <si>
    <t>Number of views</t>
  </si>
  <si>
    <t>Number of people reached (circulation #)</t>
  </si>
  <si>
    <t>kms</t>
  </si>
  <si>
    <t>NA</t>
  </si>
  <si>
    <t>Shelterbelt_Establishment</t>
  </si>
  <si>
    <t>Single species</t>
  </si>
  <si>
    <t>Multi species</t>
  </si>
  <si>
    <t>Fencing and/or off-site watering system</t>
  </si>
  <si>
    <t>Cattle exclusion (Fencing and/or off-site watering system)</t>
  </si>
  <si>
    <t>Grazing management system (Fencing and/or off-site watering system)</t>
  </si>
  <si>
    <t>Conserved through conservation agreement/easement (match only)</t>
  </si>
  <si>
    <t>Activity Description / BMPs
(Select from drop-down menu)</t>
  </si>
  <si>
    <t>Bufferstrips</t>
  </si>
  <si>
    <t>Pollinator habitat</t>
  </si>
  <si>
    <t>Native Restoration</t>
  </si>
  <si>
    <t>Tame Restoration</t>
  </si>
  <si>
    <t>Pollinator Habitat</t>
  </si>
  <si>
    <t>Woodland</t>
  </si>
  <si>
    <t>Shelterbelt Established</t>
  </si>
  <si>
    <t>Livestock crossing</t>
  </si>
  <si>
    <t>Grassed Waterways</t>
  </si>
  <si>
    <t>Bank Stabilization  (Riprap and other hardscape)</t>
  </si>
  <si>
    <r>
      <t xml:space="preserve">Total Project Cost </t>
    </r>
    <r>
      <rPr>
        <b/>
        <vertAlign val="superscript"/>
        <sz val="14"/>
        <color theme="0"/>
        <rFont val="Calibri"/>
        <family val="2"/>
        <scheme val="minor"/>
      </rPr>
      <t>1</t>
    </r>
  </si>
  <si>
    <r>
      <t xml:space="preserve"> Total Trust Request </t>
    </r>
    <r>
      <rPr>
        <b/>
        <vertAlign val="superscript"/>
        <sz val="14"/>
        <color theme="0"/>
        <rFont val="Calibri"/>
        <family val="2"/>
        <scheme val="minor"/>
      </rPr>
      <t>2</t>
    </r>
  </si>
  <si>
    <t>Nest Tunnels Installation</t>
  </si>
  <si>
    <t>Nest Tunnels Maintenance</t>
  </si>
  <si>
    <t xml:space="preserve">CHOOSE LANDSCAPE ACTIVITY </t>
  </si>
  <si>
    <t>Acres mapped/Acres modelled</t>
  </si>
  <si>
    <t>CHOOSE ADDITIONAL OUTPUTS</t>
  </si>
  <si>
    <t>Documents_and_Mapping</t>
  </si>
  <si>
    <t>Communications_General</t>
  </si>
  <si>
    <t>Connecting_People_to_Nature_Infrastructure</t>
  </si>
  <si>
    <t>Activity List IP</t>
  </si>
  <si>
    <t>Wetlands (Temporary)</t>
  </si>
  <si>
    <t>Wetlands (Other)</t>
  </si>
  <si>
    <t>Activity Type</t>
  </si>
  <si>
    <t>Enhancement</t>
  </si>
  <si>
    <t>Establishment</t>
  </si>
  <si>
    <t>Acres mapped/modelled</t>
  </si>
  <si>
    <t>Proposal Name:</t>
  </si>
  <si>
    <t>Proposal Start Date:</t>
  </si>
  <si>
    <t>Proposal End Date:</t>
  </si>
  <si>
    <t>Erosion_Control</t>
  </si>
  <si>
    <t>Cover_Crops</t>
  </si>
  <si>
    <t>Trust Funded Outputs</t>
  </si>
  <si>
    <t>Match Funded Outputs</t>
  </si>
  <si>
    <t>Communications General</t>
  </si>
  <si>
    <t>Activity Description / BMPs</t>
  </si>
  <si>
    <t>Metric</t>
  </si>
  <si>
    <t>Kilometers</t>
  </si>
  <si>
    <t>Acre feet</t>
  </si>
  <si>
    <t>Acres influenced</t>
  </si>
  <si>
    <t>Number of people</t>
  </si>
  <si>
    <t>Materials &amp; Supplies</t>
  </si>
  <si>
    <t>Administration &amp; Overhead</t>
  </si>
  <si>
    <t>Section B. Additional Activities</t>
  </si>
  <si>
    <t>Section A. Landscape Activities</t>
  </si>
  <si>
    <t>Water_Retention</t>
  </si>
  <si>
    <t>Permanent</t>
  </si>
  <si>
    <t>Grazing management system (Livestock crossing)</t>
  </si>
  <si>
    <t>Meters</t>
  </si>
  <si>
    <t>SUBTOTAL</t>
  </si>
  <si>
    <r>
      <rPr>
        <b/>
        <u/>
        <sz val="13"/>
        <rFont val="Calibri"/>
        <family val="2"/>
        <scheme val="minor"/>
      </rPr>
      <t>Important Notes:</t>
    </r>
    <r>
      <rPr>
        <b/>
        <sz val="13"/>
        <rFont val="Calibri"/>
        <family val="2"/>
        <scheme val="minor"/>
      </rPr>
      <t xml:space="preserve">
</t>
    </r>
    <r>
      <rPr>
        <sz val="13"/>
        <rFont val="Calibri"/>
        <family val="2"/>
        <scheme val="minor"/>
      </rPr>
      <t>1. Funding Source totals (Cell H19) must equal expenses (Cell D43) with a zero balance
2. Total Trust Request (Cell F43) must equal amount entered in Cell E8</t>
    </r>
  </si>
  <si>
    <r>
      <t xml:space="preserve">    </t>
    </r>
    <r>
      <rPr>
        <b/>
        <sz val="28"/>
        <color theme="7" tint="-0.249977111117893"/>
        <rFont val="Calibri"/>
        <family val="2"/>
        <scheme val="minor"/>
      </rPr>
      <t xml:space="preserve">       The GROW Trust Spring 2023: </t>
    </r>
    <r>
      <rPr>
        <b/>
        <sz val="28"/>
        <color rgb="FF996600"/>
        <rFont val="Calibri"/>
        <family val="2"/>
        <scheme val="minor"/>
      </rPr>
      <t>Project Information</t>
    </r>
  </si>
  <si>
    <r>
      <t xml:space="preserve">    </t>
    </r>
    <r>
      <rPr>
        <b/>
        <sz val="32"/>
        <color theme="7" tint="-0.249977111117893"/>
        <rFont val="Calibri"/>
        <family val="2"/>
        <scheme val="minor"/>
      </rPr>
      <t xml:space="preserve">       The GROW Trust Spring 2023: </t>
    </r>
    <r>
      <rPr>
        <b/>
        <sz val="32"/>
        <color rgb="FF996600"/>
        <rFont val="Calibri"/>
        <family val="2"/>
        <scheme val="minor"/>
      </rPr>
      <t xml:space="preserve">Project Budget </t>
    </r>
  </si>
  <si>
    <t>Conserved through incentive payments</t>
  </si>
  <si>
    <t>Temporary wetlands conserved through incentive payments</t>
  </si>
  <si>
    <t>Other wetlands conserved through incentive payments</t>
  </si>
  <si>
    <r>
      <rPr>
        <b/>
        <sz val="13"/>
        <color theme="1"/>
        <rFont val="Calibri"/>
        <family val="2"/>
        <scheme val="minor"/>
      </rPr>
      <t xml:space="preserve">This document contains five table templates: </t>
    </r>
    <r>
      <rPr>
        <sz val="13"/>
        <color theme="1"/>
        <rFont val="Calibri"/>
        <family val="2"/>
        <scheme val="minor"/>
      </rPr>
      <t xml:space="preserve"> 
A. Project Information
B. Project Budget
C. Project Workplan
D. Project Output
E. Project Incentive Payment
</t>
    </r>
    <r>
      <rPr>
        <b/>
        <sz val="13"/>
        <color theme="1"/>
        <rFont val="Calibri"/>
        <family val="2"/>
        <scheme val="minor"/>
      </rPr>
      <t xml:space="preserve">Instructions:
</t>
    </r>
    <r>
      <rPr>
        <sz val="13"/>
        <color theme="1"/>
        <rFont val="Calibri"/>
        <family val="2"/>
        <scheme val="minor"/>
      </rPr>
      <t xml:space="preserve">• Read the Applicant Guide for detailed instructions on how to fill out this table package
• Please ensure all text is visible within the cells. Expand the rows if necessary
• Ensure that all information is entered correctly and is consistent throughout the proposal
</t>
    </r>
    <r>
      <rPr>
        <i/>
        <sz val="13.5"/>
        <color theme="1"/>
        <rFont val="Calibri"/>
        <family val="2"/>
        <scheme val="minor"/>
      </rPr>
      <t>For any questions regarding your proposal and how to use these templates, please contact your designated Grants Associate.</t>
    </r>
  </si>
  <si>
    <r>
      <t xml:space="preserve">        </t>
    </r>
    <r>
      <rPr>
        <b/>
        <sz val="32"/>
        <color theme="7" tint="-0.249977111117893"/>
        <rFont val="Calibri"/>
        <family val="2"/>
        <scheme val="minor"/>
      </rPr>
      <t xml:space="preserve"> The GROW Trust Spring 2023: </t>
    </r>
    <r>
      <rPr>
        <b/>
        <sz val="32"/>
        <color rgb="FF996600"/>
        <rFont val="Calibri"/>
        <family val="2"/>
        <scheme val="minor"/>
      </rPr>
      <t xml:space="preserve">Project Workplan  </t>
    </r>
  </si>
  <si>
    <r>
      <t xml:space="preserve">               </t>
    </r>
    <r>
      <rPr>
        <b/>
        <sz val="25"/>
        <color theme="7" tint="-0.249977111117893"/>
        <rFont val="Calibri"/>
        <family val="2"/>
        <scheme val="minor"/>
      </rPr>
      <t xml:space="preserve">The GROW Trust Spring 2023: </t>
    </r>
    <r>
      <rPr>
        <b/>
        <sz val="25"/>
        <color theme="7" tint="-0.499984740745262"/>
        <rFont val="Calibri"/>
        <family val="2"/>
        <scheme val="minor"/>
      </rPr>
      <t>Project Output</t>
    </r>
  </si>
  <si>
    <r>
      <t xml:space="preserve">        </t>
    </r>
    <r>
      <rPr>
        <b/>
        <sz val="30"/>
        <color theme="7" tint="-0.249977111117893"/>
        <rFont val="Calibri"/>
        <family val="2"/>
        <scheme val="minor"/>
      </rPr>
      <t xml:space="preserve"> </t>
    </r>
    <r>
      <rPr>
        <b/>
        <sz val="28"/>
        <color theme="7" tint="-0.249977111117893"/>
        <rFont val="Calibri"/>
        <family val="2"/>
        <scheme val="minor"/>
      </rPr>
      <t xml:space="preserve">The GROW Trust Spring 2022: </t>
    </r>
    <r>
      <rPr>
        <b/>
        <sz val="28"/>
        <color rgb="FF996600"/>
        <rFont val="Calibri"/>
        <family val="2"/>
        <scheme val="minor"/>
      </rPr>
      <t>Project Incentive Payment</t>
    </r>
  </si>
  <si>
    <t>N/A</t>
  </si>
  <si>
    <t>Shrub Control via mowing or herbicide</t>
  </si>
  <si>
    <t>Wetlands conserved through conservation agreement/easement (match only)</t>
  </si>
  <si>
    <t>A. Funding Sources</t>
  </si>
  <si>
    <t>B. Budget Categories</t>
  </si>
  <si>
    <t>Direct Project Costs</t>
  </si>
  <si>
    <t>Delivery Costs</t>
  </si>
  <si>
    <t>Other Costs</t>
  </si>
  <si>
    <t>GROW Trust</t>
  </si>
  <si>
    <r>
      <t xml:space="preserve">Total Project Cost  
</t>
    </r>
    <r>
      <rPr>
        <b/>
        <sz val="8"/>
        <color theme="1"/>
        <rFont val="Calibri"/>
        <family val="2"/>
        <scheme val="minor"/>
      </rPr>
      <t>Including GROW &amp; Match funds 
(in-kind and cash)</t>
    </r>
  </si>
  <si>
    <r>
      <rPr>
        <b/>
        <sz val="11.5"/>
        <color theme="1"/>
        <rFont val="Calibri"/>
        <family val="2"/>
        <scheme val="minor"/>
      </rPr>
      <t>*Payments to Landowners:</t>
    </r>
    <r>
      <rPr>
        <sz val="11.5"/>
        <color theme="1"/>
        <rFont val="Calibri"/>
        <family val="2"/>
        <scheme val="minor"/>
      </rPr>
      <t xml:space="preserve"> Please refer to the Provincial GROW Guide for more information about establishment costs and annual incentive payments to landowners</t>
    </r>
  </si>
  <si>
    <t>Important:
• If applicable to your project, include the information related to the incentive payments (only incentive payments requested from The GROW Trust). 
• If your project does not include incentive payments, leave this section blank</t>
  </si>
  <si>
    <t>Beneficial Management Practices Associated with Landscape Activities</t>
  </si>
  <si>
    <r>
      <t xml:space="preserve">•Please read the Applicant Guide for instructions on how to fill out the Project Workplan
• </t>
    </r>
    <r>
      <rPr>
        <b/>
        <sz val="13"/>
        <color rgb="FFC00000"/>
        <rFont val="Calibri"/>
        <family val="2"/>
        <scheme val="minor"/>
      </rPr>
      <t>If you require additional rows in the Workplan, do not insert from the last row, instead select a row from closer to the center to ensure auto-calculations do not error. If an error occurs, reach out to your Grants Associate for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</si>
</sst>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 #,##0_-;_-* &quot;-&quot;_-;_-@_-"/>
    <numFmt numFmtId="165" formatCode="_-* #,##0.00_-;\-* #,##0.00_-;_-* &quot;-&quot;??_-;_-@_-"/>
    <numFmt numFmtId="166" formatCode="_-* #,##0.0_-;\-* #,##0.0_-;_-* &quot;-&quot;_-;_-@_-"/>
    <numFmt numFmtId="167" formatCode="_-* #,##0.00_-;\-* #,##0.00_-;_-* &quot;-&quot;_-;_-@_-"/>
    <numFmt numFmtId="168" formatCode="_(&quot;$&quot;* #,##0_);_(&quot;$&quot;* \(#,##0\);_(&quot;$&quot;* &quot;-&quot;??_);_(@_)"/>
    <numFmt numFmtId="169" formatCode="0.00&quot; : 1&quot;"/>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1" tint="0.34998626667073579"/>
      <name val="Calibri Light"/>
      <family val="2"/>
      <scheme val="major"/>
    </font>
    <font>
      <b/>
      <sz val="25"/>
      <color theme="7" tint="-0.249977111117893"/>
      <name val="Calibri"/>
      <family val="2"/>
      <scheme val="minor"/>
    </font>
    <font>
      <sz val="9"/>
      <color theme="1" tint="0.34998626667073579"/>
      <name val="Calibri"/>
      <family val="2"/>
      <scheme val="minor"/>
    </font>
    <font>
      <b/>
      <sz val="12"/>
      <color theme="0"/>
      <name val="Calibri"/>
      <family val="2"/>
      <scheme val="minor"/>
    </font>
    <font>
      <b/>
      <sz val="14"/>
      <color rgb="FFFF0000"/>
      <name val="Calibri"/>
      <family val="2"/>
      <scheme val="minor"/>
    </font>
    <font>
      <b/>
      <sz val="16"/>
      <color rgb="FF8C6239"/>
      <name val="Calibri"/>
      <family val="2"/>
      <scheme val="minor"/>
    </font>
    <font>
      <sz val="16"/>
      <color theme="1"/>
      <name val="Calibri"/>
      <family val="2"/>
      <scheme val="minor"/>
    </font>
    <font>
      <b/>
      <sz val="10"/>
      <color theme="0"/>
      <name val="Calibri"/>
      <family val="2"/>
      <scheme val="minor"/>
    </font>
    <font>
      <sz val="12"/>
      <color theme="1"/>
      <name val="Calibri"/>
      <family val="2"/>
      <scheme val="minor"/>
    </font>
    <font>
      <b/>
      <sz val="15"/>
      <color theme="1"/>
      <name val="Calibri"/>
      <family val="2"/>
      <scheme val="minor"/>
    </font>
    <font>
      <b/>
      <sz val="14"/>
      <color theme="0"/>
      <name val="Calibri"/>
      <family val="2"/>
      <scheme val="minor"/>
    </font>
    <font>
      <sz val="11"/>
      <name val="Calibri"/>
      <family val="2"/>
      <scheme val="minor"/>
    </font>
    <font>
      <b/>
      <sz val="16"/>
      <color theme="0"/>
      <name val="Calibri"/>
      <family val="2"/>
      <scheme val="minor"/>
    </font>
    <font>
      <sz val="10"/>
      <color theme="1"/>
      <name val="Calibri"/>
      <family val="2"/>
      <scheme val="minor"/>
    </font>
    <font>
      <b/>
      <sz val="9"/>
      <color theme="0"/>
      <name val="Calibri"/>
      <family val="2"/>
      <scheme val="minor"/>
    </font>
    <font>
      <b/>
      <sz val="11"/>
      <name val="Calibri"/>
      <family val="2"/>
      <scheme val="minor"/>
    </font>
    <font>
      <sz val="11"/>
      <color rgb="FFFFFF00"/>
      <name val="Calibri"/>
      <family val="2"/>
      <scheme val="minor"/>
    </font>
    <font>
      <b/>
      <sz val="10"/>
      <color indexed="81"/>
      <name val=" Calibri"/>
    </font>
    <font>
      <sz val="11"/>
      <color rgb="FFFF0000"/>
      <name val="Calibri"/>
      <family val="2"/>
      <scheme val="minor"/>
    </font>
    <font>
      <b/>
      <sz val="9"/>
      <color theme="1" tint="0.34998626667073579"/>
      <name val="Calibri Light"/>
      <family val="2"/>
      <scheme val="major"/>
    </font>
    <font>
      <b/>
      <sz val="20"/>
      <color rgb="FF996600"/>
      <name val="Calibri"/>
      <family val="2"/>
      <scheme val="minor"/>
    </font>
    <font>
      <b/>
      <i/>
      <sz val="11"/>
      <color theme="0" tint="-0.34998626667073579"/>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b/>
      <sz val="11"/>
      <color indexed="81"/>
      <name val="Calibri"/>
      <family val="2"/>
      <scheme val="minor"/>
    </font>
    <font>
      <b/>
      <sz val="9"/>
      <color indexed="81"/>
      <name val="Tahoma"/>
      <family val="2"/>
    </font>
    <font>
      <b/>
      <sz val="14"/>
      <color theme="1"/>
      <name val="Calibri"/>
      <family val="2"/>
      <scheme val="minor"/>
    </font>
    <font>
      <b/>
      <sz val="25"/>
      <color theme="7" tint="-0.499984740745262"/>
      <name val="Calibri"/>
      <family val="2"/>
      <scheme val="minor"/>
    </font>
    <font>
      <b/>
      <sz val="13"/>
      <name val="Calibri"/>
      <family val="2"/>
      <scheme val="minor"/>
    </font>
    <font>
      <b/>
      <sz val="13"/>
      <color theme="1"/>
      <name val="Calibri"/>
      <family val="2"/>
      <scheme val="minor"/>
    </font>
    <font>
      <sz val="25"/>
      <color theme="1"/>
      <name val="Calibri"/>
      <family val="2"/>
      <scheme val="minor"/>
    </font>
    <font>
      <sz val="12"/>
      <name val="Agency FB"/>
      <family val="2"/>
    </font>
    <font>
      <sz val="12"/>
      <name val="Calibri"/>
      <family val="2"/>
    </font>
    <font>
      <sz val="11.5"/>
      <name val="Calibri"/>
      <family val="2"/>
      <scheme val="minor"/>
    </font>
    <font>
      <b/>
      <sz val="32"/>
      <color rgb="FF8C6239"/>
      <name val="Calibri"/>
      <family val="2"/>
      <scheme val="minor"/>
    </font>
    <font>
      <b/>
      <sz val="30"/>
      <color theme="7" tint="-0.249977111117893"/>
      <name val="Calibri"/>
      <family val="2"/>
      <scheme val="minor"/>
    </font>
    <font>
      <b/>
      <sz val="28"/>
      <color theme="7" tint="-0.249977111117893"/>
      <name val="Calibri"/>
      <family val="2"/>
      <scheme val="minor"/>
    </font>
    <font>
      <b/>
      <sz val="28"/>
      <color rgb="FF996600"/>
      <name val="Calibri"/>
      <family val="2"/>
      <scheme val="minor"/>
    </font>
    <font>
      <b/>
      <sz val="32"/>
      <color theme="7" tint="-0.249977111117893"/>
      <name val="Calibri"/>
      <family val="2"/>
      <scheme val="minor"/>
    </font>
    <font>
      <b/>
      <sz val="32"/>
      <color rgb="FF996600"/>
      <name val="Calibri"/>
      <family val="2"/>
      <scheme val="minor"/>
    </font>
    <font>
      <b/>
      <sz val="10"/>
      <name val="Calibri Light"/>
      <family val="2"/>
      <scheme val="major"/>
    </font>
    <font>
      <b/>
      <sz val="13"/>
      <color theme="0"/>
      <name val="Calibri"/>
      <family val="2"/>
      <scheme val="minor"/>
    </font>
    <font>
      <b/>
      <sz val="10"/>
      <color indexed="10"/>
      <name val="Arial"/>
      <family val="2"/>
    </font>
    <font>
      <sz val="11"/>
      <color rgb="FF996600"/>
      <name val="Calibri"/>
      <family val="2"/>
      <scheme val="minor"/>
    </font>
    <font>
      <b/>
      <sz val="20"/>
      <color theme="0"/>
      <name val="Calibri"/>
      <family val="2"/>
      <scheme val="minor"/>
    </font>
    <font>
      <b/>
      <sz val="22"/>
      <color theme="0"/>
      <name val="Calibri"/>
      <family val="2"/>
      <scheme val="minor"/>
    </font>
    <font>
      <b/>
      <vertAlign val="superscript"/>
      <sz val="14"/>
      <color theme="0"/>
      <name val="Calibri"/>
      <family val="2"/>
      <scheme val="minor"/>
    </font>
    <font>
      <b/>
      <u/>
      <sz val="13"/>
      <name val="Calibri"/>
      <family val="2"/>
      <scheme val="minor"/>
    </font>
    <font>
      <sz val="13"/>
      <name val="Calibri"/>
      <family val="2"/>
      <scheme val="minor"/>
    </font>
    <font>
      <b/>
      <sz val="11"/>
      <color indexed="81"/>
      <name val="Calibri"/>
      <family val="2"/>
    </font>
    <font>
      <sz val="14"/>
      <color theme="1"/>
      <name val="Calibri"/>
      <family val="2"/>
      <scheme val="minor"/>
    </font>
    <font>
      <b/>
      <sz val="10"/>
      <name val="Calibri"/>
      <family val="2"/>
      <scheme val="minor"/>
    </font>
    <font>
      <b/>
      <sz val="10"/>
      <color theme="1"/>
      <name val="Calibri"/>
      <family val="2"/>
      <scheme val="minor"/>
    </font>
    <font>
      <i/>
      <sz val="11"/>
      <color theme="1"/>
      <name val="Calibri"/>
      <family val="2"/>
      <scheme val="minor"/>
    </font>
    <font>
      <sz val="11.5"/>
      <color rgb="FFFF0000"/>
      <name val="Calibri"/>
      <family val="2"/>
      <scheme val="minor"/>
    </font>
    <font>
      <sz val="9"/>
      <color theme="1"/>
      <name val="Calibri"/>
      <family val="2"/>
      <scheme val="minor"/>
    </font>
    <font>
      <b/>
      <sz val="28"/>
      <color rgb="FF8C6239"/>
      <name val="Calibri"/>
      <family val="2"/>
      <scheme val="minor"/>
    </font>
    <font>
      <b/>
      <sz val="14"/>
      <color theme="1" tint="0.34998626667073579"/>
      <name val="Calibri Light"/>
      <family val="2"/>
      <scheme val="major"/>
    </font>
    <font>
      <b/>
      <sz val="12"/>
      <color theme="1" tint="0.34998626667073579"/>
      <name val="Calibri Light"/>
      <family val="2"/>
      <scheme val="major"/>
    </font>
    <font>
      <sz val="13"/>
      <color theme="1"/>
      <name val="Calibri"/>
      <family val="2"/>
      <scheme val="minor"/>
    </font>
    <font>
      <i/>
      <sz val="13.5"/>
      <color theme="1"/>
      <name val="Calibri"/>
      <family val="2"/>
      <scheme val="minor"/>
    </font>
    <font>
      <b/>
      <sz val="12"/>
      <color theme="1" tint="0.249977111117893"/>
      <name val="Calibri"/>
      <family val="2"/>
      <scheme val="minor"/>
    </font>
    <font>
      <b/>
      <sz val="11"/>
      <color indexed="81"/>
      <name val="Calibri Light"/>
      <family val="2"/>
      <scheme val="major"/>
    </font>
    <font>
      <b/>
      <sz val="13"/>
      <color rgb="FFC00000"/>
      <name val="Calibri"/>
      <family val="2"/>
      <scheme val="minor"/>
    </font>
    <font>
      <b/>
      <sz val="8"/>
      <color theme="1"/>
      <name val="Calibri"/>
      <family val="2"/>
      <scheme val="minor"/>
    </font>
    <font>
      <sz val="11.5"/>
      <color theme="1"/>
      <name val="Calibri"/>
      <family val="2"/>
      <scheme val="minor"/>
    </font>
    <font>
      <b/>
      <sz val="11.5"/>
      <color theme="1"/>
      <name val="Calibri"/>
      <family val="2"/>
      <scheme val="minor"/>
    </font>
  </fonts>
  <fills count="34">
    <fill>
      <patternFill patternType="none"/>
    </fill>
    <fill>
      <patternFill patternType="gray125"/>
    </fill>
    <fill>
      <patternFill patternType="solid">
        <fgColor rgb="FF0070C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rgb="FF000000"/>
      </patternFill>
    </fill>
    <fill>
      <patternFill patternType="solid">
        <fgColor theme="8" tint="0.79998168889431442"/>
        <bgColor theme="8" tint="0.79998168889431442"/>
      </patternFill>
    </fill>
    <fill>
      <patternFill patternType="solid">
        <fgColor theme="8"/>
        <bgColor theme="8"/>
      </patternFill>
    </fill>
    <fill>
      <patternFill patternType="solid">
        <fgColor theme="2" tint="-0.499984740745262"/>
        <bgColor indexed="64"/>
      </patternFill>
    </fill>
    <fill>
      <patternFill patternType="solid">
        <fgColor theme="6" tint="0.79998168889431442"/>
        <bgColor indexed="64"/>
      </patternFill>
    </fill>
    <fill>
      <patternFill patternType="solid">
        <fgColor theme="4" tint="-0.249977111117893"/>
        <bgColor theme="8" tint="0.79998168889431442"/>
      </patternFill>
    </fill>
    <fill>
      <patternFill patternType="solid">
        <fgColor theme="4" tint="-0.249977111117893"/>
        <bgColor theme="4"/>
      </patternFill>
    </fill>
    <fill>
      <patternFill patternType="solid">
        <fgColor theme="4" tint="0.79998168889431442"/>
        <bgColor theme="8" tint="0.79998168889431442"/>
      </patternFill>
    </fill>
    <fill>
      <patternFill patternType="solid">
        <fgColor theme="5"/>
        <bgColor theme="8" tint="0.79998168889431442"/>
      </patternFill>
    </fill>
  </fills>
  <borders count="166">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2" tint="-0.499984740745262"/>
      </right>
      <top style="thin">
        <color theme="2" tint="-0.499984740745262"/>
      </top>
      <bottom style="thin">
        <color theme="2" tint="-0.49998474074526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theme="4" tint="0.39997558519241921"/>
      </left>
      <right/>
      <top style="thin">
        <color theme="4" tint="0.39997558519241921"/>
      </top>
      <bottom style="thin">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medium">
        <color indexed="64"/>
      </left>
      <right style="thin">
        <color theme="2" tint="-0.499984740745262"/>
      </right>
      <top style="thick">
        <color theme="2" tint="-0.499984740745262"/>
      </top>
      <bottom style="medium">
        <color indexed="64"/>
      </bottom>
      <diagonal/>
    </border>
    <border>
      <left style="thin">
        <color theme="2" tint="-0.499984740745262"/>
      </left>
      <right style="thin">
        <color theme="2" tint="-0.499984740745262"/>
      </right>
      <top style="thick">
        <color theme="2" tint="-0.499984740745262"/>
      </top>
      <bottom style="medium">
        <color indexed="64"/>
      </bottom>
      <diagonal/>
    </border>
    <border>
      <left style="thin">
        <color indexed="64"/>
      </left>
      <right/>
      <top style="thin">
        <color indexed="64"/>
      </top>
      <bottom style="thin">
        <color theme="0" tint="-0.249977111117893"/>
      </bottom>
      <diagonal/>
    </border>
    <border diagonalUp="1" diagonalDown="1">
      <left style="thin">
        <color theme="0" tint="-0.249977111117893"/>
      </left>
      <right style="thin">
        <color indexed="64"/>
      </right>
      <top style="thin">
        <color indexed="64"/>
      </top>
      <bottom style="thin">
        <color theme="0" tint="-0.249977111117893"/>
      </bottom>
      <diagonal style="thin">
        <color theme="0" tint="-0.24994659260841701"/>
      </diagonal>
    </border>
    <border>
      <left style="thin">
        <color indexed="64"/>
      </left>
      <right/>
      <top style="thin">
        <color theme="0" tint="-0.249977111117893"/>
      </top>
      <bottom style="thin">
        <color theme="0" tint="-0.249977111117893"/>
      </bottom>
      <diagonal/>
    </border>
    <border diagonalUp="1" diagonalDown="1">
      <left style="thin">
        <color theme="0" tint="-0.249977111117893"/>
      </left>
      <right style="thin">
        <color indexed="64"/>
      </right>
      <top style="thin">
        <color theme="0" tint="-0.249977111117893"/>
      </top>
      <bottom style="thin">
        <color theme="0" tint="-0.249977111117893"/>
      </bottom>
      <diagonal style="thin">
        <color theme="0" tint="-0.24994659260841701"/>
      </diagonal>
    </border>
    <border>
      <left style="thin">
        <color indexed="64"/>
      </left>
      <right/>
      <top style="thin">
        <color theme="0" tint="-0.34998626667073579"/>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bottom style="thin">
        <color indexed="64"/>
      </bottom>
      <diagonal/>
    </border>
    <border>
      <left style="thin">
        <color indexed="64"/>
      </left>
      <right/>
      <top style="thin">
        <color theme="0" tint="-0.249977111117893"/>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top style="medium">
        <color indexed="64"/>
      </top>
      <bottom style="thin">
        <color indexed="64"/>
      </bottom>
      <diagonal/>
    </border>
    <border>
      <left/>
      <right/>
      <top style="thin">
        <color theme="8" tint="0.39997558519241921"/>
      </top>
      <bottom style="thin">
        <color theme="8" tint="0.39997558519241921"/>
      </bottom>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2" tint="-0.499984740745262"/>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theme="8" tint="0.39997558519241921"/>
      </bottom>
      <diagonal/>
    </border>
    <border>
      <left/>
      <right/>
      <top style="thin">
        <color theme="8" tint="0.39997558519241921"/>
      </top>
      <bottom/>
      <diagonal/>
    </border>
    <border>
      <left style="thin">
        <color theme="4" tint="0.39997558519241921"/>
      </left>
      <right style="thin">
        <color theme="4" tint="0.39997558519241921"/>
      </right>
      <top style="thin">
        <color theme="8" tint="0.39997558519241921"/>
      </top>
      <bottom style="thin">
        <color theme="8" tint="0.39997558519241921"/>
      </bottom>
      <diagonal/>
    </border>
    <border>
      <left/>
      <right style="thin">
        <color indexed="64"/>
      </right>
      <top/>
      <bottom style="thin">
        <color indexed="64"/>
      </bottom>
      <diagonal/>
    </border>
    <border>
      <left style="thin">
        <color theme="4" tint="0.39997558519241921"/>
      </left>
      <right style="thin">
        <color theme="4" tint="0.39997558519241921"/>
      </right>
      <top/>
      <bottom style="thin">
        <color theme="8" tint="0.39997558519241921"/>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indexed="64"/>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int="0.14999847407452621"/>
      </top>
      <bottom style="thin">
        <color indexed="64"/>
      </bottom>
      <diagonal/>
    </border>
    <border>
      <left style="thin">
        <color theme="1" tint="0.14999847407452621"/>
      </left>
      <right style="thin">
        <color theme="1" tint="0.14999847407452621"/>
      </right>
      <top style="thin">
        <color indexed="64"/>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bottom style="thin">
        <color theme="1" tint="0.14999847407452621"/>
      </bottom>
      <diagonal/>
    </border>
    <border>
      <left style="thin">
        <color theme="1" tint="0.14999847407452621"/>
      </left>
      <right/>
      <top style="thin">
        <color theme="1" tint="0.14999847407452621"/>
      </top>
      <bottom/>
      <diagonal/>
    </border>
    <border>
      <left style="thin">
        <color theme="1" tint="0.14999847407452621"/>
      </left>
      <right/>
      <top/>
      <bottom/>
      <diagonal/>
    </border>
    <border>
      <left style="thin">
        <color theme="1" tint="0.14999847407452621"/>
      </left>
      <right style="thin">
        <color theme="1" tint="0.14999847407452621"/>
      </right>
      <top style="thin">
        <color indexed="64"/>
      </top>
      <bottom/>
      <diagonal/>
    </border>
    <border>
      <left style="thin">
        <color theme="1" tint="0.14999847407452621"/>
      </left>
      <right style="thin">
        <color theme="1" tint="0.14999847407452621"/>
      </right>
      <top/>
      <bottom/>
      <diagonal/>
    </border>
    <border>
      <left style="thin">
        <color theme="1" tint="0.14999847407452621"/>
      </left>
      <right/>
      <top/>
      <bottom style="thin">
        <color theme="1" tint="0.14999847407452621"/>
      </bottom>
      <diagonal/>
    </border>
    <border>
      <left/>
      <right style="thin">
        <color theme="1" tint="0.1499984740745262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8" tint="0.39997558519241921"/>
      </bottom>
      <diagonal/>
    </border>
    <border>
      <left style="thin">
        <color theme="4" tint="0.39997558519241921"/>
      </left>
      <right style="thin">
        <color theme="4" tint="0.39997558519241921"/>
      </right>
      <top style="thin">
        <color theme="8"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diagonal/>
    </border>
    <border diagonalUp="1" diagonalDown="1">
      <left style="thin">
        <color indexed="64"/>
      </left>
      <right style="thin">
        <color theme="0" tint="-0.249977111117893"/>
      </right>
      <top style="thin">
        <color indexed="64"/>
      </top>
      <bottom style="thin">
        <color theme="0" tint="-0.249977111117893"/>
      </bottom>
      <diagonal style="thin">
        <color theme="0" tint="-0.24994659260841701"/>
      </diagonal>
    </border>
    <border diagonalUp="1" diagonalDown="1">
      <left style="thin">
        <color indexed="64"/>
      </left>
      <right style="thin">
        <color theme="0" tint="-0.249977111117893"/>
      </right>
      <top style="thin">
        <color theme="0" tint="-0.249977111117893"/>
      </top>
      <bottom style="thin">
        <color theme="0" tint="-0.249977111117893"/>
      </bottom>
      <diagonal style="thin">
        <color theme="0" tint="-0.24994659260841701"/>
      </diagonal>
    </border>
    <border diagonalUp="1" diagonalDown="1">
      <left style="thin">
        <color indexed="64"/>
      </left>
      <right style="thin">
        <color theme="0" tint="-0.249977111117893"/>
      </right>
      <top style="thin">
        <color theme="0" tint="-0.249977111117893"/>
      </top>
      <bottom style="thin">
        <color indexed="64"/>
      </bottom>
      <diagonal style="thin">
        <color theme="0" tint="-0.24994659260841701"/>
      </diagonal>
    </border>
    <border diagonalUp="1" diagonalDown="1">
      <left style="thin">
        <color theme="0" tint="-0.249977111117893"/>
      </left>
      <right style="thin">
        <color indexed="64"/>
      </right>
      <top style="thin">
        <color theme="0" tint="-0.249977111117893"/>
      </top>
      <bottom style="thin">
        <color indexed="64"/>
      </bottom>
      <diagonal style="thin">
        <color theme="0" tint="-0.24994659260841701"/>
      </diagonal>
    </border>
    <border diagonalUp="1" diagonalDown="1">
      <left style="thin">
        <color indexed="64"/>
      </left>
      <right style="thin">
        <color theme="0" tint="-0.249977111117893"/>
      </right>
      <top style="thin">
        <color theme="0" tint="-0.249977111117893"/>
      </top>
      <bottom/>
      <diagonal style="thin">
        <color theme="0" tint="-0.24994659260841701"/>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2" tint="-0.499984740745262"/>
      </diagonal>
    </border>
    <border>
      <left style="thin">
        <color theme="4" tint="0.39997558519241921"/>
      </left>
      <right style="thin">
        <color theme="4" tint="0.39997558519241921"/>
      </right>
      <top/>
      <bottom/>
      <diagonal/>
    </border>
    <border>
      <left/>
      <right style="thin">
        <color indexed="64"/>
      </right>
      <top style="thin">
        <color theme="8" tint="0.39997558519241921"/>
      </top>
      <bottom/>
      <diagonal/>
    </border>
    <border>
      <left style="thin">
        <color theme="4" tint="0.39997558519241921"/>
      </left>
      <right style="thin">
        <color theme="4" tint="0.39997558519241921"/>
      </right>
      <top style="thin">
        <color theme="8" tint="0.39997558519241921"/>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style="medium">
        <color indexed="64"/>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medium">
        <color indexed="64"/>
      </right>
      <top style="thin">
        <color theme="2" tint="-0.499984740745262"/>
      </top>
      <bottom style="thin">
        <color theme="2" tint="-0.499984740745262"/>
      </bottom>
      <diagonal/>
    </border>
    <border>
      <left style="medium">
        <color indexed="64"/>
      </left>
      <right/>
      <top style="thin">
        <color indexed="64"/>
      </top>
      <bottom style="thin">
        <color theme="2" tint="-0.499984740745262"/>
      </bottom>
      <diagonal/>
    </border>
    <border>
      <left/>
      <right/>
      <top style="thin">
        <color indexed="64"/>
      </top>
      <bottom style="thin">
        <color theme="2" tint="-0.499984740745262"/>
      </bottom>
      <diagonal/>
    </border>
    <border>
      <left/>
      <right style="medium">
        <color indexed="64"/>
      </right>
      <top style="thin">
        <color indexed="64"/>
      </top>
      <bottom style="thin">
        <color theme="2" tint="-0.499984740745262"/>
      </bottom>
      <diagonal/>
    </border>
    <border diagonalUp="1" diagonalDown="1">
      <left style="thin">
        <color indexed="64"/>
      </left>
      <right style="thin">
        <color theme="0" tint="-0.249977111117893"/>
      </right>
      <top style="thin">
        <color indexed="64"/>
      </top>
      <bottom style="thin">
        <color indexed="64"/>
      </bottom>
      <diagonal style="thin">
        <color theme="2" tint="-0.24994659260841701"/>
      </diagonal>
    </border>
    <border diagonalUp="1" diagonalDown="1">
      <left style="thin">
        <color theme="0" tint="-0.249977111117893"/>
      </left>
      <right style="thin">
        <color indexed="64"/>
      </right>
      <top style="thin">
        <color indexed="64"/>
      </top>
      <bottom style="thin">
        <color indexed="64"/>
      </bottom>
      <diagonal style="thin">
        <color theme="2" tint="-0.24994659260841701"/>
      </diagonal>
    </border>
    <border diagonalUp="1" diagonalDown="1">
      <left style="thin">
        <color indexed="64"/>
      </left>
      <right style="thin">
        <color theme="0" tint="-0.34998626667073579"/>
      </right>
      <top style="thin">
        <color indexed="64"/>
      </top>
      <bottom style="thin">
        <color theme="0" tint="-0.34998626667073579"/>
      </bottom>
      <diagonal style="thin">
        <color theme="2" tint="-0.24994659260841701"/>
      </diagonal>
    </border>
    <border diagonalUp="1" diagonalDown="1">
      <left style="thin">
        <color indexed="64"/>
      </left>
      <right style="thin">
        <color theme="0" tint="-0.34998626667073579"/>
      </right>
      <top style="thin">
        <color theme="0" tint="-0.34998626667073579"/>
      </top>
      <bottom style="thin">
        <color theme="0" tint="-0.34998626667073579"/>
      </bottom>
      <diagonal style="thin">
        <color theme="2" tint="-0.24994659260841701"/>
      </diagonal>
    </border>
    <border diagonalUp="1" diagonalDown="1">
      <left style="thin">
        <color indexed="64"/>
      </left>
      <right style="thin">
        <color theme="0" tint="-0.34998626667073579"/>
      </right>
      <top style="thin">
        <color theme="0" tint="-0.34998626667073579"/>
      </top>
      <bottom style="thin">
        <color indexed="64"/>
      </bottom>
      <diagonal style="thin">
        <color theme="2" tint="-0.24994659260841701"/>
      </diagonal>
    </border>
    <border diagonalUp="1" diagonalDown="1">
      <left style="thin">
        <color indexed="64"/>
      </left>
      <right style="thin">
        <color theme="0" tint="-0.34998626667073579"/>
      </right>
      <top style="thin">
        <color indexed="64"/>
      </top>
      <bottom style="thin">
        <color indexed="64"/>
      </bottom>
      <diagonal style="thin">
        <color theme="2" tint="-0.24994659260841701"/>
      </diagonal>
    </border>
    <border diagonalUp="1" diagonalDown="1">
      <left style="thin">
        <color theme="0" tint="-0.34998626667073579"/>
      </left>
      <right style="thin">
        <color indexed="64"/>
      </right>
      <top style="thin">
        <color indexed="64"/>
      </top>
      <bottom style="thin">
        <color theme="0" tint="-0.34998626667073579"/>
      </bottom>
      <diagonal style="thin">
        <color theme="2" tint="-0.24994659260841701"/>
      </diagonal>
    </border>
    <border diagonalUp="1" diagonalDown="1">
      <left style="thin">
        <color theme="0" tint="-0.34998626667073579"/>
      </left>
      <right style="thin">
        <color indexed="64"/>
      </right>
      <top style="thin">
        <color theme="0" tint="-0.34998626667073579"/>
      </top>
      <bottom style="thin">
        <color theme="0" tint="-0.34998626667073579"/>
      </bottom>
      <diagonal style="thin">
        <color theme="2" tint="-0.24994659260841701"/>
      </diagonal>
    </border>
    <border diagonalUp="1" diagonalDown="1">
      <left style="thin">
        <color theme="0" tint="-0.34998626667073579"/>
      </left>
      <right style="thin">
        <color indexed="64"/>
      </right>
      <top style="thin">
        <color theme="0" tint="-0.34998626667073579"/>
      </top>
      <bottom style="thin">
        <color indexed="64"/>
      </bottom>
      <diagonal style="thin">
        <color theme="2" tint="-0.24994659260841701"/>
      </diagonal>
    </border>
    <border diagonalUp="1" diagonalDown="1">
      <left style="thin">
        <color theme="0" tint="-0.34998626667073579"/>
      </left>
      <right style="thin">
        <color indexed="64"/>
      </right>
      <top style="thin">
        <color indexed="64"/>
      </top>
      <bottom style="thin">
        <color indexed="64"/>
      </bottom>
      <diagonal style="thin">
        <color theme="2" tint="-0.24994659260841701"/>
      </diagonal>
    </border>
    <border>
      <left/>
      <right style="medium">
        <color indexed="64"/>
      </right>
      <top style="medium">
        <color indexed="64"/>
      </top>
      <bottom style="thin">
        <color indexed="64"/>
      </bottom>
      <diagonal/>
    </border>
    <border>
      <left style="thin">
        <color theme="2" tint="-0.499984740745262"/>
      </left>
      <right style="medium">
        <color indexed="64"/>
      </right>
      <top style="thin">
        <color theme="2" tint="-0.499984740745262"/>
      </top>
      <bottom/>
      <diagonal/>
    </border>
    <border>
      <left style="thin">
        <color theme="2" tint="-0.499984740745262"/>
      </left>
      <right style="medium">
        <color indexed="64"/>
      </right>
      <top style="thick">
        <color theme="2" tint="-0.499984740745262"/>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right style="thin">
        <color theme="0" tint="-0.24994659260841701"/>
      </right>
      <top style="medium">
        <color indexed="64"/>
      </top>
      <bottom style="thin">
        <color indexed="64"/>
      </bottom>
      <diagonal/>
    </border>
    <border>
      <left style="thin">
        <color indexed="64"/>
      </left>
      <right style="thin">
        <color theme="0" tint="-0.24994659260841701"/>
      </right>
      <top style="medium">
        <color indexed="64"/>
      </top>
      <bottom style="thin">
        <color indexed="64"/>
      </bottom>
      <diagonal/>
    </border>
    <border>
      <left style="medium">
        <color indexed="64"/>
      </left>
      <right style="thin">
        <color theme="0" tint="-0.24994659260841701"/>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theme="0" tint="-0.24994659260841701"/>
      </left>
      <right style="thin">
        <color indexed="64"/>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indexed="64"/>
      </left>
      <right style="medium">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alignment vertical="center"/>
    </xf>
    <xf numFmtId="0" fontId="6" fillId="0" borderId="0">
      <alignment vertical="center"/>
    </xf>
    <xf numFmtId="0" fontId="23" fillId="0" borderId="0" applyNumberFormat="0" applyProtection="0">
      <alignment vertical="center"/>
    </xf>
    <xf numFmtId="165" fontId="1" fillId="0" borderId="0" applyFont="0" applyFill="0" applyBorder="0" applyAlignment="0" applyProtection="0"/>
  </cellStyleXfs>
  <cellXfs count="660">
    <xf numFmtId="0" fontId="0" fillId="0" borderId="0" xfId="0"/>
    <xf numFmtId="0" fontId="0" fillId="0" borderId="0" xfId="0" applyProtection="1">
      <protection hidden="1"/>
    </xf>
    <xf numFmtId="0" fontId="6" fillId="0" borderId="0" xfId="4" applyProtection="1">
      <alignment vertical="center"/>
      <protection locked="0" hidden="1"/>
    </xf>
    <xf numFmtId="0" fontId="0" fillId="0" borderId="0" xfId="0" applyProtection="1">
      <protection locked="0" hidden="1"/>
    </xf>
    <xf numFmtId="0" fontId="0" fillId="0" borderId="0" xfId="0" applyProtection="1">
      <protection locked="0"/>
    </xf>
    <xf numFmtId="0" fontId="15" fillId="0" borderId="0" xfId="0" applyFont="1" applyProtection="1">
      <protection locked="0"/>
    </xf>
    <xf numFmtId="0" fontId="0" fillId="5" borderId="0" xfId="0" applyFill="1"/>
    <xf numFmtId="0" fontId="15" fillId="0" borderId="0" xfId="0" applyFont="1"/>
    <xf numFmtId="0" fontId="18" fillId="5" borderId="0" xfId="0" applyFont="1" applyFill="1" applyAlignment="1">
      <alignment vertical="center" textRotation="90" wrapText="1"/>
    </xf>
    <xf numFmtId="0" fontId="14" fillId="5" borderId="0" xfId="0" applyFont="1" applyFill="1" applyAlignment="1">
      <alignment vertical="center" textRotation="90"/>
    </xf>
    <xf numFmtId="0" fontId="15" fillId="0" borderId="0" xfId="0" applyFont="1" applyAlignment="1">
      <alignment horizontal="left" vertical="top"/>
    </xf>
    <xf numFmtId="0" fontId="0" fillId="0" borderId="0" xfId="0" applyAlignment="1">
      <alignment horizontal="left" vertical="top"/>
    </xf>
    <xf numFmtId="0" fontId="19" fillId="0" borderId="0" xfId="0" applyFont="1" applyAlignment="1">
      <alignment horizontal="left" vertical="top"/>
    </xf>
    <xf numFmtId="0" fontId="2" fillId="5" borderId="0" xfId="0" applyFont="1" applyFill="1" applyAlignment="1">
      <alignment vertical="center" textRotation="90" wrapText="1"/>
    </xf>
    <xf numFmtId="0" fontId="14" fillId="5" borderId="0" xfId="0" applyFont="1" applyFill="1" applyAlignment="1">
      <alignment vertical="center" textRotation="90" wrapText="1"/>
    </xf>
    <xf numFmtId="0" fontId="15" fillId="5" borderId="0" xfId="0" applyFont="1" applyFill="1" applyAlignment="1">
      <alignment horizontal="center" vertical="center"/>
    </xf>
    <xf numFmtId="0" fontId="3" fillId="0" borderId="0" xfId="0" applyFont="1" applyAlignment="1" applyProtection="1">
      <alignment vertical="top" wrapText="1"/>
      <protection locked="0"/>
    </xf>
    <xf numFmtId="0" fontId="14" fillId="5" borderId="0" xfId="0" applyFont="1" applyFill="1" applyAlignment="1">
      <alignment horizontal="center" vertical="center" textRotation="90"/>
    </xf>
    <xf numFmtId="0" fontId="10" fillId="0" borderId="0" xfId="0" applyFont="1" applyAlignment="1">
      <alignment vertical="center"/>
    </xf>
    <xf numFmtId="0" fontId="0" fillId="0" borderId="0" xfId="0" applyAlignment="1">
      <alignment vertical="center"/>
    </xf>
    <xf numFmtId="0" fontId="17" fillId="5" borderId="0" xfId="0" applyFont="1" applyFill="1"/>
    <xf numFmtId="0" fontId="20" fillId="5" borderId="0" xfId="0" applyFont="1" applyFill="1"/>
    <xf numFmtId="164" fontId="17" fillId="5" borderId="0" xfId="0" applyNumberFormat="1" applyFont="1" applyFill="1" applyAlignment="1">
      <alignment vertical="center"/>
    </xf>
    <xf numFmtId="164" fontId="20" fillId="5" borderId="0" xfId="0" applyNumberFormat="1" applyFont="1" applyFill="1"/>
    <xf numFmtId="166" fontId="0" fillId="5" borderId="0" xfId="0" applyNumberFormat="1" applyFill="1" applyProtection="1">
      <protection locked="0"/>
    </xf>
    <xf numFmtId="166" fontId="0" fillId="5" borderId="0" xfId="0" applyNumberFormat="1" applyFill="1" applyProtection="1">
      <protection hidden="1"/>
    </xf>
    <xf numFmtId="0" fontId="0" fillId="5" borderId="0" xfId="0" applyFill="1" applyBorder="1"/>
    <xf numFmtId="0" fontId="0" fillId="0" borderId="0" xfId="0" applyFill="1" applyAlignment="1" applyProtection="1">
      <alignment horizontal="center" wrapText="1"/>
      <protection locked="0"/>
    </xf>
    <xf numFmtId="0" fontId="0" fillId="0" borderId="0" xfId="0" applyFill="1" applyAlignment="1" applyProtection="1">
      <alignment horizontal="center"/>
      <protection locked="0"/>
    </xf>
    <xf numFmtId="0" fontId="0" fillId="0" borderId="0" xfId="0" applyFill="1" applyProtection="1">
      <protection locked="0"/>
    </xf>
    <xf numFmtId="0" fontId="15" fillId="0" borderId="0" xfId="0" applyFont="1" applyFill="1" applyProtection="1">
      <protection locked="0"/>
    </xf>
    <xf numFmtId="0" fontId="7" fillId="5" borderId="15" xfId="0" applyFont="1" applyFill="1" applyBorder="1" applyAlignment="1">
      <alignment horizontal="center" vertical="center" wrapText="1"/>
    </xf>
    <xf numFmtId="0" fontId="28" fillId="21" borderId="30" xfId="0" applyFont="1" applyFill="1" applyBorder="1" applyAlignment="1" applyProtection="1">
      <alignment vertical="center"/>
      <protection hidden="1"/>
    </xf>
    <xf numFmtId="0" fontId="7" fillId="5" borderId="5" xfId="0" applyFont="1" applyFill="1" applyBorder="1" applyAlignment="1">
      <alignment horizontal="center" vertical="center" wrapText="1"/>
    </xf>
    <xf numFmtId="0" fontId="7" fillId="5" borderId="15" xfId="0"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0" fillId="0" borderId="28"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44" fontId="0" fillId="0" borderId="4" xfId="1" applyFont="1" applyBorder="1" applyAlignment="1">
      <alignment horizontal="center" vertical="center"/>
    </xf>
    <xf numFmtId="44" fontId="12" fillId="21" borderId="7" xfId="1" applyFont="1" applyFill="1" applyBorder="1" applyAlignment="1" applyProtection="1">
      <alignment vertical="center"/>
    </xf>
    <xf numFmtId="44" fontId="12" fillId="21" borderId="31" xfId="1" applyFont="1" applyFill="1" applyBorder="1" applyAlignment="1" applyProtection="1">
      <alignment vertical="center"/>
    </xf>
    <xf numFmtId="0" fontId="7" fillId="5" borderId="32" xfId="0" applyFont="1" applyFill="1" applyBorder="1" applyAlignment="1">
      <alignment vertical="center"/>
    </xf>
    <xf numFmtId="0" fontId="7" fillId="5" borderId="7" xfId="0" applyFont="1" applyFill="1" applyBorder="1" applyAlignment="1">
      <alignment vertical="center"/>
    </xf>
    <xf numFmtId="44" fontId="7" fillId="5" borderId="7" xfId="1" applyFont="1" applyFill="1" applyBorder="1" applyAlignment="1" applyProtection="1">
      <alignment horizontal="center" vertical="center"/>
    </xf>
    <xf numFmtId="164" fontId="14" fillId="5" borderId="7" xfId="0" applyNumberFormat="1" applyFont="1" applyFill="1" applyBorder="1" applyAlignment="1">
      <alignment horizontal="center" vertical="center"/>
    </xf>
    <xf numFmtId="44" fontId="14" fillId="5" borderId="7" xfId="1" applyFont="1" applyFill="1" applyBorder="1" applyAlignment="1" applyProtection="1">
      <alignment vertical="center"/>
    </xf>
    <xf numFmtId="44" fontId="14" fillId="5" borderId="31" xfId="1" applyFont="1" applyFill="1" applyBorder="1" applyAlignment="1" applyProtection="1">
      <alignment vertical="center"/>
    </xf>
    <xf numFmtId="0" fontId="15" fillId="0" borderId="0" xfId="0" applyFont="1" applyAlignment="1">
      <alignment horizontal="left" wrapText="1"/>
    </xf>
    <xf numFmtId="0" fontId="40" fillId="0" borderId="0" xfId="3" applyFont="1" applyAlignment="1" applyProtection="1">
      <alignment horizontal="left" vertical="center"/>
      <protection locked="0" hidden="1"/>
    </xf>
    <xf numFmtId="0" fontId="6" fillId="0" borderId="0" xfId="4" applyAlignment="1" applyProtection="1">
      <alignment horizontal="center" vertical="center"/>
      <protection locked="0" hidden="1"/>
    </xf>
    <xf numFmtId="0" fontId="4" fillId="0" borderId="0" xfId="3" applyProtection="1">
      <alignment vertical="center"/>
      <protection locked="0" hidden="1"/>
    </xf>
    <xf numFmtId="0" fontId="46" fillId="19" borderId="4" xfId="0" applyFont="1" applyFill="1" applyBorder="1" applyAlignment="1" applyProtection="1">
      <alignment vertical="center"/>
      <protection hidden="1"/>
    </xf>
    <xf numFmtId="0" fontId="46" fillId="19" borderId="0" xfId="0" applyFont="1" applyFill="1" applyAlignment="1" applyProtection="1">
      <alignment vertical="center"/>
      <protection hidden="1"/>
    </xf>
    <xf numFmtId="0" fontId="24" fillId="0" borderId="0" xfId="0" applyFont="1" applyProtection="1">
      <protection locked="0" hidden="1"/>
    </xf>
    <xf numFmtId="0" fontId="25" fillId="0" borderId="0" xfId="0" applyFont="1" applyAlignment="1" applyProtection="1">
      <alignment horizontal="center"/>
      <protection locked="0" hidden="1"/>
    </xf>
    <xf numFmtId="0" fontId="0" fillId="0" borderId="0" xfId="0" applyAlignment="1" applyProtection="1">
      <alignment horizontal="center"/>
      <protection locked="0" hidden="1"/>
    </xf>
    <xf numFmtId="0" fontId="46" fillId="19" borderId="33" xfId="0" applyFont="1" applyFill="1" applyBorder="1" applyAlignment="1" applyProtection="1">
      <alignment vertical="center"/>
      <protection hidden="1"/>
    </xf>
    <xf numFmtId="0" fontId="47" fillId="5" borderId="16" xfId="0" applyFont="1" applyFill="1" applyBorder="1" applyAlignment="1" applyProtection="1">
      <alignment horizontal="center" vertical="center" wrapText="1"/>
      <protection locked="0" hidden="1"/>
    </xf>
    <xf numFmtId="0" fontId="47" fillId="5" borderId="20" xfId="0" applyFont="1" applyFill="1" applyBorder="1" applyAlignment="1" applyProtection="1">
      <alignment horizontal="center" vertical="center" wrapText="1"/>
      <protection locked="0" hidden="1"/>
    </xf>
    <xf numFmtId="0" fontId="3" fillId="0" borderId="0" xfId="0" applyFont="1" applyAlignment="1" applyProtection="1">
      <alignment horizontal="center"/>
      <protection locked="0" hidden="1"/>
    </xf>
    <xf numFmtId="0" fontId="46" fillId="0" borderId="0" xfId="0" applyFont="1" applyAlignment="1" applyProtection="1">
      <alignment vertical="center"/>
      <protection hidden="1"/>
    </xf>
    <xf numFmtId="0" fontId="7" fillId="5" borderId="34" xfId="0" applyFont="1" applyFill="1" applyBorder="1" applyAlignment="1" applyProtection="1">
      <alignment vertical="top" wrapText="1"/>
      <protection locked="0" hidden="1"/>
    </xf>
    <xf numFmtId="0" fontId="12" fillId="5" borderId="34" xfId="0" applyFont="1" applyFill="1" applyBorder="1" applyProtection="1">
      <protection hidden="1"/>
    </xf>
    <xf numFmtId="0" fontId="46" fillId="19" borderId="18" xfId="0"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locked="0"/>
    </xf>
    <xf numFmtId="0" fontId="12"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0" fillId="0" borderId="35" xfId="0" applyBorder="1" applyAlignment="1" applyProtection="1">
      <alignment vertical="center"/>
      <protection hidden="1"/>
    </xf>
    <xf numFmtId="0" fontId="0" fillId="0" borderId="0" xfId="0" applyAlignment="1" applyProtection="1">
      <alignment vertical="center"/>
      <protection hidden="1"/>
    </xf>
    <xf numFmtId="0" fontId="0" fillId="22" borderId="35" xfId="0" applyFill="1" applyBorder="1" applyAlignment="1" applyProtection="1">
      <alignment vertical="center"/>
      <protection hidden="1"/>
    </xf>
    <xf numFmtId="0" fontId="12" fillId="0" borderId="2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protection locked="0"/>
    </xf>
    <xf numFmtId="0" fontId="12" fillId="0" borderId="19" xfId="0" applyFont="1" applyBorder="1" applyAlignment="1" applyProtection="1">
      <alignment vertical="center"/>
      <protection locked="0"/>
    </xf>
    <xf numFmtId="169" fontId="32" fillId="24" borderId="39" xfId="6" applyNumberFormat="1" applyFont="1" applyFill="1" applyBorder="1" applyAlignment="1" applyProtection="1">
      <alignment horizontal="center" vertical="center"/>
      <protection hidden="1"/>
    </xf>
    <xf numFmtId="0" fontId="7" fillId="0" borderId="0" xfId="0" applyFont="1" applyAlignment="1" applyProtection="1">
      <alignment vertical="center" wrapText="1"/>
      <protection locked="0" hidden="1"/>
    </xf>
    <xf numFmtId="0" fontId="48" fillId="0" borderId="0" xfId="0" applyFont="1" applyProtection="1">
      <protection locked="0" hidden="1"/>
    </xf>
    <xf numFmtId="0" fontId="49" fillId="0" borderId="0" xfId="0" applyFont="1" applyProtection="1">
      <protection locked="0" hidden="1"/>
    </xf>
    <xf numFmtId="0" fontId="51" fillId="0" borderId="0" xfId="0" applyFont="1" applyAlignment="1" applyProtection="1">
      <alignment vertical="center"/>
      <protection locked="0" hidden="1"/>
    </xf>
    <xf numFmtId="0" fontId="34" fillId="25" borderId="4" xfId="0" applyFont="1" applyFill="1" applyBorder="1" applyAlignment="1" applyProtection="1">
      <alignment horizontal="center" vertical="center" wrapText="1"/>
      <protection locked="0" hidden="1"/>
    </xf>
    <xf numFmtId="0" fontId="34" fillId="18" borderId="29" xfId="0" applyFont="1" applyFill="1" applyBorder="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0" fontId="32" fillId="0" borderId="0" xfId="0" applyFont="1" applyAlignment="1" applyProtection="1">
      <alignment vertical="center" wrapText="1"/>
      <protection hidden="1"/>
    </xf>
    <xf numFmtId="44" fontId="14" fillId="0" borderId="0" xfId="1" applyFont="1" applyFill="1" applyBorder="1" applyAlignment="1" applyProtection="1">
      <alignment horizontal="center" vertical="top" wrapText="1"/>
      <protection hidden="1"/>
    </xf>
    <xf numFmtId="0" fontId="28" fillId="21" borderId="30" xfId="0" applyFont="1" applyFill="1" applyBorder="1" applyAlignment="1" applyProtection="1">
      <alignment horizontal="left" vertical="center" indent="2"/>
      <protection hidden="1"/>
    </xf>
    <xf numFmtId="0" fontId="39" fillId="21" borderId="30" xfId="0" applyFont="1" applyFill="1" applyBorder="1" applyAlignment="1" applyProtection="1">
      <alignment horizontal="left" vertical="center" indent="2"/>
      <protection hidden="1"/>
    </xf>
    <xf numFmtId="0" fontId="32" fillId="0" borderId="0" xfId="0" applyFont="1" applyAlignment="1" applyProtection="1">
      <alignment wrapText="1"/>
      <protection hidden="1"/>
    </xf>
    <xf numFmtId="0" fontId="28" fillId="11" borderId="30" xfId="0" applyFont="1" applyFill="1" applyBorder="1" applyAlignment="1" applyProtection="1">
      <alignment vertical="center"/>
      <protection hidden="1"/>
    </xf>
    <xf numFmtId="44" fontId="14" fillId="0" borderId="0" xfId="1" applyFont="1" applyFill="1" applyBorder="1" applyProtection="1">
      <protection hidden="1"/>
    </xf>
    <xf numFmtId="0" fontId="28" fillId="11" borderId="30" xfId="0" applyFont="1" applyFill="1" applyBorder="1" applyAlignment="1" applyProtection="1">
      <alignment vertical="center" wrapText="1"/>
      <protection hidden="1"/>
    </xf>
    <xf numFmtId="0" fontId="32" fillId="24" borderId="43" xfId="0" applyFont="1" applyFill="1" applyBorder="1" applyAlignment="1" applyProtection="1">
      <alignment vertical="center" wrapText="1"/>
      <protection hidden="1"/>
    </xf>
    <xf numFmtId="44" fontId="32" fillId="0" borderId="0" xfId="1" applyFont="1" applyFill="1" applyBorder="1" applyProtection="1">
      <protection hidden="1"/>
    </xf>
    <xf numFmtId="44" fontId="32" fillId="0" borderId="0" xfId="2" applyNumberFormat="1" applyFont="1" applyFill="1" applyBorder="1" applyAlignment="1" applyProtection="1">
      <alignment horizontal="right"/>
      <protection hidden="1"/>
    </xf>
    <xf numFmtId="0" fontId="14" fillId="5" borderId="4" xfId="0" applyFont="1" applyFill="1" applyBorder="1" applyAlignment="1" applyProtection="1">
      <alignment horizontal="right" vertical="center" wrapText="1"/>
      <protection hidden="1"/>
    </xf>
    <xf numFmtId="0" fontId="7" fillId="0" borderId="0" xfId="0" applyFont="1" applyAlignment="1" applyProtection="1">
      <alignment vertical="center" wrapText="1"/>
      <protection hidden="1"/>
    </xf>
    <xf numFmtId="0" fontId="34" fillId="0" borderId="0" xfId="0" applyFont="1" applyAlignment="1" applyProtection="1">
      <alignment horizontal="left" vertical="center" wrapText="1"/>
      <protection hidden="1"/>
    </xf>
    <xf numFmtId="0" fontId="14" fillId="0" borderId="0" xfId="0" applyFont="1" applyAlignment="1" applyProtection="1">
      <alignment vertical="center" wrapText="1"/>
      <protection hidden="1"/>
    </xf>
    <xf numFmtId="44" fontId="34" fillId="0" borderId="0" xfId="1" applyFont="1" applyFill="1" applyBorder="1" applyAlignment="1" applyProtection="1">
      <alignment vertical="center" wrapText="1"/>
      <protection hidden="1"/>
    </xf>
    <xf numFmtId="0" fontId="27" fillId="0" borderId="0" xfId="0" applyFont="1" applyAlignment="1" applyProtection="1">
      <alignment vertical="top"/>
      <protection locked="0" hidden="1"/>
    </xf>
    <xf numFmtId="0" fontId="8" fillId="0" borderId="0" xfId="3" applyFont="1" applyAlignment="1" applyProtection="1">
      <alignment horizontal="left" vertical="center" wrapText="1"/>
      <protection hidden="1"/>
    </xf>
    <xf numFmtId="0" fontId="9" fillId="0" borderId="0" xfId="3" applyFont="1" applyAlignment="1" applyProtection="1">
      <alignment horizontal="left" vertical="center"/>
      <protection locked="0" hidden="1"/>
    </xf>
    <xf numFmtId="0" fontId="2" fillId="0" borderId="0" xfId="0" applyFont="1" applyAlignment="1">
      <alignment vertical="top" wrapText="1"/>
    </xf>
    <xf numFmtId="0" fontId="2" fillId="2" borderId="0" xfId="0" applyFont="1" applyFill="1" applyAlignment="1">
      <alignment vertical="top" wrapText="1"/>
    </xf>
    <xf numFmtId="0" fontId="0" fillId="0" borderId="4" xfId="0" applyBorder="1" applyAlignment="1">
      <alignment horizontal="left" vertical="center" wrapText="1"/>
    </xf>
    <xf numFmtId="0" fontId="56" fillId="5" borderId="23" xfId="0" applyFont="1" applyFill="1" applyBorder="1" applyAlignment="1">
      <alignment vertical="center"/>
    </xf>
    <xf numFmtId="0" fontId="56" fillId="5" borderId="24" xfId="0" applyFont="1" applyFill="1" applyBorder="1" applyAlignment="1">
      <alignment vertical="center"/>
    </xf>
    <xf numFmtId="0" fontId="56" fillId="5" borderId="19" xfId="0" applyFont="1" applyFill="1" applyBorder="1" applyAlignment="1">
      <alignment vertical="center"/>
    </xf>
    <xf numFmtId="9" fontId="32" fillId="5" borderId="25" xfId="0" applyNumberFormat="1" applyFont="1" applyFill="1" applyBorder="1" applyAlignment="1">
      <alignment horizontal="center" vertical="center"/>
    </xf>
    <xf numFmtId="9" fontId="32" fillId="5" borderId="25" xfId="2" applyFont="1" applyFill="1" applyBorder="1" applyAlignment="1" applyProtection="1">
      <alignment horizontal="center" vertical="center"/>
    </xf>
    <xf numFmtId="0" fontId="0" fillId="16" borderId="47" xfId="0" applyFill="1" applyBorder="1" applyAlignment="1">
      <alignment vertical="center"/>
    </xf>
    <xf numFmtId="0" fontId="0" fillId="16" borderId="49" xfId="0" applyFill="1" applyBorder="1" applyAlignment="1">
      <alignment vertical="center"/>
    </xf>
    <xf numFmtId="0" fontId="0" fillId="14" borderId="47" xfId="0" applyFill="1" applyBorder="1" applyAlignment="1">
      <alignment vertical="center"/>
    </xf>
    <xf numFmtId="0" fontId="0" fillId="14" borderId="49" xfId="0" applyFill="1" applyBorder="1" applyAlignment="1">
      <alignment vertical="center"/>
    </xf>
    <xf numFmtId="0" fontId="0" fillId="14" borderId="3" xfId="0" applyFill="1" applyBorder="1" applyAlignment="1">
      <alignment vertical="center"/>
    </xf>
    <xf numFmtId="0" fontId="0" fillId="21" borderId="47" xfId="0" applyFill="1" applyBorder="1" applyAlignment="1">
      <alignment vertical="center"/>
    </xf>
    <xf numFmtId="0" fontId="0" fillId="21" borderId="49" xfId="0" applyFill="1" applyBorder="1" applyAlignment="1">
      <alignment vertical="center"/>
    </xf>
    <xf numFmtId="0" fontId="0" fillId="14" borderId="55" xfId="0" applyFill="1" applyBorder="1" applyAlignment="1">
      <alignment vertical="center"/>
    </xf>
    <xf numFmtId="0" fontId="0" fillId="5" borderId="0" xfId="0" applyFill="1" applyBorder="1" applyAlignment="1">
      <alignment vertical="center"/>
    </xf>
    <xf numFmtId="0" fontId="14" fillId="5" borderId="0" xfId="0" applyFont="1" applyFill="1" applyAlignment="1">
      <alignment vertical="center" wrapText="1"/>
    </xf>
    <xf numFmtId="0" fontId="0" fillId="0" borderId="0" xfId="0" applyAlignment="1">
      <alignment horizontal="left" vertical="center" wrapText="1"/>
    </xf>
    <xf numFmtId="0" fontId="0" fillId="0" borderId="0" xfId="0" applyAlignment="1" applyProtection="1">
      <alignment horizontal="left" vertical="center"/>
      <protection hidden="1"/>
    </xf>
    <xf numFmtId="0" fontId="0" fillId="0" borderId="0" xfId="0" applyAlignment="1">
      <alignment horizontal="left" vertical="center"/>
    </xf>
    <xf numFmtId="0" fontId="0" fillId="16" borderId="0" xfId="0" applyFill="1" applyAlignment="1">
      <alignment horizontal="left" vertical="center" wrapText="1"/>
    </xf>
    <xf numFmtId="0" fontId="0" fillId="0" borderId="0" xfId="0" applyAlignment="1">
      <alignment vertical="center" wrapText="1"/>
    </xf>
    <xf numFmtId="0" fontId="0" fillId="14" borderId="0" xfId="0" applyFill="1" applyAlignment="1">
      <alignment horizontal="left" vertical="center" wrapText="1"/>
    </xf>
    <xf numFmtId="0" fontId="0" fillId="14" borderId="0" xfId="0" applyFill="1"/>
    <xf numFmtId="0" fontId="0" fillId="0" borderId="0" xfId="0" applyAlignment="1">
      <alignment wrapText="1"/>
    </xf>
    <xf numFmtId="0" fontId="0" fillId="14" borderId="0" xfId="0" applyFill="1" applyAlignment="1">
      <alignment wrapText="1"/>
    </xf>
    <xf numFmtId="0" fontId="0" fillId="9" borderId="0" xfId="0" applyFill="1" applyAlignment="1">
      <alignment wrapText="1"/>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11" borderId="0" xfId="0" applyFill="1" applyBorder="1" applyAlignment="1" applyProtection="1">
      <alignment vertical="center" wrapText="1"/>
      <protection locked="0"/>
    </xf>
    <xf numFmtId="0" fontId="0" fillId="26" borderId="61" xfId="0" applyFont="1" applyFill="1" applyBorder="1" applyAlignment="1">
      <alignment vertical="center" wrapText="1"/>
    </xf>
    <xf numFmtId="0" fontId="2" fillId="27" borderId="65" xfId="0" applyFont="1" applyFill="1" applyBorder="1" applyAlignment="1">
      <alignment horizontal="left" vertical="center" wrapText="1"/>
    </xf>
    <xf numFmtId="0" fontId="0" fillId="0" borderId="54" xfId="0" applyBorder="1" applyAlignment="1">
      <alignment horizontal="left" vertical="center" wrapText="1"/>
    </xf>
    <xf numFmtId="0" fontId="11" fillId="5" borderId="0" xfId="0" applyFont="1" applyFill="1" applyBorder="1" applyAlignment="1">
      <alignment vertical="center" wrapText="1"/>
    </xf>
    <xf numFmtId="166" fontId="15" fillId="5" borderId="0" xfId="0" applyNumberFormat="1" applyFont="1" applyFill="1" applyBorder="1" applyAlignment="1" applyProtection="1">
      <alignment horizontal="center" vertical="center"/>
      <protection hidden="1"/>
    </xf>
    <xf numFmtId="164" fontId="15" fillId="5" borderId="0" xfId="0" applyNumberFormat="1" applyFont="1" applyFill="1" applyBorder="1" applyAlignment="1" applyProtection="1">
      <alignment horizontal="center" vertical="center"/>
      <protection locked="0"/>
    </xf>
    <xf numFmtId="164" fontId="15" fillId="5" borderId="0" xfId="0" applyNumberFormat="1" applyFont="1" applyFill="1" applyBorder="1" applyAlignment="1" applyProtection="1">
      <alignment horizontal="center" vertical="center"/>
      <protection hidden="1"/>
    </xf>
    <xf numFmtId="164" fontId="0" fillId="5" borderId="0" xfId="0" applyNumberFormat="1" applyFill="1" applyBorder="1" applyProtection="1">
      <protection hidden="1"/>
    </xf>
    <xf numFmtId="0" fontId="11" fillId="5" borderId="0" xfId="0" applyFont="1" applyFill="1" applyBorder="1" applyAlignment="1">
      <alignment horizontal="center" vertical="center" wrapText="1"/>
    </xf>
    <xf numFmtId="167" fontId="15" fillId="5" borderId="0" xfId="0" applyNumberFormat="1" applyFont="1" applyFill="1" applyBorder="1" applyAlignment="1" applyProtection="1">
      <alignment horizontal="center" vertical="center"/>
      <protection locked="0"/>
    </xf>
    <xf numFmtId="167" fontId="15" fillId="5" borderId="0" xfId="0" applyNumberFormat="1" applyFont="1" applyFill="1" applyBorder="1" applyAlignment="1" applyProtection="1">
      <alignment horizontal="center" vertical="center"/>
      <protection hidden="1"/>
    </xf>
    <xf numFmtId="164" fontId="11" fillId="5" borderId="0" xfId="0" applyNumberFormat="1" applyFont="1" applyFill="1" applyBorder="1" applyAlignment="1">
      <alignment horizontal="center" vertical="center"/>
    </xf>
    <xf numFmtId="166" fontId="0" fillId="5" borderId="0" xfId="0" applyNumberFormat="1" applyFill="1" applyBorder="1" applyProtection="1">
      <protection locked="0"/>
    </xf>
    <xf numFmtId="166" fontId="0" fillId="5" borderId="0" xfId="0" applyNumberFormat="1" applyFill="1" applyBorder="1" applyProtection="1">
      <protection hidden="1"/>
    </xf>
    <xf numFmtId="0" fontId="11" fillId="5" borderId="0" xfId="0" applyFont="1" applyFill="1" applyBorder="1" applyAlignment="1">
      <alignment vertical="center"/>
    </xf>
    <xf numFmtId="0" fontId="0" fillId="5" borderId="0" xfId="0" applyFill="1" applyBorder="1" applyAlignment="1">
      <alignment horizontal="left" vertical="top"/>
    </xf>
    <xf numFmtId="166" fontId="15" fillId="17" borderId="70" xfId="0" applyNumberFormat="1" applyFont="1" applyFill="1" applyBorder="1" applyAlignment="1" applyProtection="1">
      <alignment horizontal="center" vertical="center"/>
      <protection hidden="1"/>
    </xf>
    <xf numFmtId="166" fontId="15" fillId="17" borderId="71" xfId="0" applyNumberFormat="1" applyFont="1" applyFill="1" applyBorder="1" applyAlignment="1" applyProtection="1">
      <alignment horizontal="center" vertical="center"/>
      <protection hidden="1"/>
    </xf>
    <xf numFmtId="166" fontId="15" fillId="15" borderId="70" xfId="0" applyNumberFormat="1" applyFont="1" applyFill="1" applyBorder="1" applyAlignment="1" applyProtection="1">
      <alignment horizontal="center" vertical="center"/>
      <protection hidden="1"/>
    </xf>
    <xf numFmtId="166" fontId="15" fillId="15" borderId="71" xfId="0" applyNumberFormat="1" applyFont="1" applyFill="1" applyBorder="1" applyAlignment="1" applyProtection="1">
      <alignment horizontal="center" vertical="center"/>
      <protection hidden="1"/>
    </xf>
    <xf numFmtId="166" fontId="15" fillId="15" borderId="72" xfId="0" applyNumberFormat="1" applyFont="1" applyFill="1" applyBorder="1" applyAlignment="1" applyProtection="1">
      <alignment horizontal="center" vertical="center"/>
      <protection hidden="1"/>
    </xf>
    <xf numFmtId="166" fontId="15" fillId="20" borderId="75" xfId="0" applyNumberFormat="1" applyFont="1" applyFill="1" applyBorder="1" applyAlignment="1" applyProtection="1">
      <alignment horizontal="center" vertical="center"/>
      <protection hidden="1"/>
    </xf>
    <xf numFmtId="166" fontId="15" fillId="20" borderId="76" xfId="0" applyNumberFormat="1" applyFont="1" applyFill="1" applyBorder="1" applyAlignment="1" applyProtection="1">
      <alignment horizontal="center" vertical="center"/>
      <protection hidden="1"/>
    </xf>
    <xf numFmtId="164" fontId="0" fillId="5" borderId="0" xfId="0" applyNumberFormat="1" applyFill="1" applyBorder="1" applyProtection="1">
      <protection locked="0"/>
    </xf>
    <xf numFmtId="0" fontId="0" fillId="11" borderId="90" xfId="0" applyFill="1" applyBorder="1" applyAlignment="1">
      <alignment vertical="center"/>
    </xf>
    <xf numFmtId="0" fontId="0" fillId="11" borderId="91" xfId="0" applyFill="1" applyBorder="1" applyAlignment="1">
      <alignment vertical="center"/>
    </xf>
    <xf numFmtId="0" fontId="11" fillId="28" borderId="4" xfId="0" applyFont="1" applyFill="1" applyBorder="1" applyAlignment="1">
      <alignment horizontal="center" vertical="center"/>
    </xf>
    <xf numFmtId="164" fontId="0" fillId="5" borderId="0" xfId="0" applyNumberFormat="1" applyFill="1" applyBorder="1" applyAlignment="1" applyProtection="1">
      <alignment horizontal="center"/>
      <protection hidden="1"/>
    </xf>
    <xf numFmtId="164" fontId="11" fillId="28" borderId="4" xfId="0" applyNumberFormat="1" applyFont="1" applyFill="1" applyBorder="1" applyAlignment="1">
      <alignment horizontal="center" vertical="center"/>
    </xf>
    <xf numFmtId="0" fontId="0" fillId="14" borderId="90" xfId="0" applyFill="1" applyBorder="1" applyAlignment="1">
      <alignment vertical="center"/>
    </xf>
    <xf numFmtId="166" fontId="3" fillId="5" borderId="0" xfId="0" applyNumberFormat="1" applyFont="1" applyFill="1" applyBorder="1" applyProtection="1">
      <protection locked="0"/>
    </xf>
    <xf numFmtId="0" fontId="50" fillId="5" borderId="0" xfId="0" applyFont="1" applyFill="1" applyAlignment="1" applyProtection="1">
      <alignment horizontal="center" vertical="center"/>
      <protection locked="0"/>
    </xf>
    <xf numFmtId="0" fontId="0" fillId="14" borderId="96" xfId="0" applyFill="1" applyBorder="1" applyAlignment="1">
      <alignment vertical="center"/>
    </xf>
    <xf numFmtId="0" fontId="11" fillId="28" borderId="4" xfId="0" applyFont="1" applyFill="1" applyBorder="1" applyAlignment="1">
      <alignment horizontal="center" vertical="center" wrapText="1"/>
    </xf>
    <xf numFmtId="164" fontId="11" fillId="28" borderId="4" xfId="0" applyNumberFormat="1" applyFont="1" applyFill="1" applyBorder="1" applyAlignment="1">
      <alignment horizontal="center" vertical="center" wrapText="1"/>
    </xf>
    <xf numFmtId="0" fontId="3" fillId="5" borderId="99" xfId="0" applyFont="1" applyFill="1" applyBorder="1" applyAlignment="1">
      <alignment vertical="center"/>
    </xf>
    <xf numFmtId="0" fontId="0" fillId="5" borderId="0" xfId="0" applyFill="1" applyAlignment="1" applyProtection="1">
      <alignment horizontal="center" wrapText="1"/>
      <protection locked="0"/>
    </xf>
    <xf numFmtId="0" fontId="3" fillId="5" borderId="0" xfId="0" applyFont="1" applyFill="1" applyAlignment="1">
      <alignment horizontal="center" vertical="center" textRotation="90"/>
    </xf>
    <xf numFmtId="0" fontId="0" fillId="5" borderId="0" xfId="0" applyFill="1" applyAlignment="1" applyProtection="1">
      <alignment horizontal="center"/>
      <protection locked="0"/>
    </xf>
    <xf numFmtId="0" fontId="0" fillId="21" borderId="70" xfId="0" applyFill="1" applyBorder="1" applyAlignment="1">
      <alignment vertical="center"/>
    </xf>
    <xf numFmtId="0" fontId="0" fillId="21" borderId="71" xfId="0" applyFill="1" applyBorder="1" applyAlignment="1">
      <alignment vertical="center"/>
    </xf>
    <xf numFmtId="164" fontId="17" fillId="5" borderId="101" xfId="0" applyNumberFormat="1" applyFont="1" applyFill="1" applyBorder="1" applyAlignment="1">
      <alignment vertical="center"/>
    </xf>
    <xf numFmtId="0" fontId="3" fillId="5" borderId="0" xfId="0" applyFont="1" applyFill="1" applyBorder="1" applyAlignment="1">
      <alignment horizontal="center" vertical="center"/>
    </xf>
    <xf numFmtId="166" fontId="15" fillId="0" borderId="70" xfId="0" applyNumberFormat="1" applyFont="1" applyFill="1" applyBorder="1" applyAlignment="1" applyProtection="1">
      <alignment horizontal="center" vertical="center"/>
      <protection hidden="1"/>
    </xf>
    <xf numFmtId="164" fontId="20" fillId="5" borderId="0" xfId="0" applyNumberFormat="1" applyFont="1" applyFill="1" applyBorder="1"/>
    <xf numFmtId="0" fontId="16" fillId="5" borderId="0" xfId="0" applyFont="1" applyFill="1" applyBorder="1" applyAlignment="1">
      <alignment vertical="center" textRotation="90"/>
    </xf>
    <xf numFmtId="166" fontId="15" fillId="0" borderId="4" xfId="0" applyNumberFormat="1" applyFont="1" applyFill="1" applyBorder="1" applyAlignment="1" applyProtection="1">
      <alignment horizontal="center" vertical="center"/>
      <protection hidden="1"/>
    </xf>
    <xf numFmtId="0" fontId="11" fillId="28" borderId="7" xfId="0" applyFont="1" applyFill="1" applyBorder="1" applyAlignment="1">
      <alignment horizontal="center" vertical="center"/>
    </xf>
    <xf numFmtId="0" fontId="0" fillId="12" borderId="102" xfId="0" applyFill="1" applyBorder="1"/>
    <xf numFmtId="0" fontId="0" fillId="12" borderId="4" xfId="0" applyFill="1" applyBorder="1"/>
    <xf numFmtId="0" fontId="59" fillId="12" borderId="4" xfId="0" applyFont="1" applyFill="1" applyBorder="1"/>
    <xf numFmtId="0" fontId="0" fillId="12" borderId="103" xfId="0" applyFill="1" applyBorder="1"/>
    <xf numFmtId="0" fontId="0" fillId="12" borderId="104" xfId="0" applyFill="1" applyBorder="1"/>
    <xf numFmtId="0" fontId="59" fillId="12" borderId="105" xfId="0" applyFont="1" applyFill="1" applyBorder="1"/>
    <xf numFmtId="0" fontId="59" fillId="0" borderId="0" xfId="0" applyFont="1"/>
    <xf numFmtId="0" fontId="3" fillId="23" borderId="0" xfId="0" applyFont="1" applyFill="1" applyAlignment="1">
      <alignment horizontal="left"/>
    </xf>
    <xf numFmtId="0" fontId="3" fillId="23" borderId="0" xfId="0" applyFont="1" applyFill="1"/>
    <xf numFmtId="0" fontId="0" fillId="15" borderId="4" xfId="0" applyFill="1" applyBorder="1"/>
    <xf numFmtId="0" fontId="0" fillId="0" borderId="0" xfId="0" applyAlignment="1">
      <alignment horizontal="left"/>
    </xf>
    <xf numFmtId="0" fontId="0" fillId="20" borderId="4" xfId="0" applyFill="1" applyBorder="1" applyAlignment="1">
      <alignment vertical="center"/>
    </xf>
    <xf numFmtId="0" fontId="0" fillId="12" borderId="100" xfId="0" applyFill="1" applyBorder="1"/>
    <xf numFmtId="0" fontId="59" fillId="12" borderId="111" xfId="0" applyFont="1" applyFill="1" applyBorder="1"/>
    <xf numFmtId="0" fontId="15" fillId="8" borderId="90" xfId="0" applyFont="1" applyFill="1" applyBorder="1" applyAlignment="1" applyProtection="1">
      <protection locked="0"/>
    </xf>
    <xf numFmtId="0" fontId="15" fillId="8" borderId="91" xfId="0" applyFont="1" applyFill="1" applyBorder="1" applyAlignment="1" applyProtection="1">
      <protection locked="0"/>
    </xf>
    <xf numFmtId="0" fontId="15" fillId="8" borderId="92" xfId="0" applyFont="1" applyFill="1" applyBorder="1" applyAlignment="1"/>
    <xf numFmtId="0" fontId="15" fillId="14" borderId="90" xfId="0" applyFont="1" applyFill="1" applyBorder="1" applyAlignment="1" applyProtection="1">
      <protection locked="0"/>
    </xf>
    <xf numFmtId="0" fontId="15" fillId="14" borderId="91" xfId="0" applyFont="1" applyFill="1" applyBorder="1" applyAlignment="1" applyProtection="1">
      <protection locked="0"/>
    </xf>
    <xf numFmtId="0" fontId="15" fillId="14" borderId="91" xfId="0" applyFont="1" applyFill="1" applyBorder="1" applyAlignment="1"/>
    <xf numFmtId="0" fontId="15" fillId="14" borderId="92" xfId="0" applyFont="1" applyFill="1" applyBorder="1" applyAlignment="1"/>
    <xf numFmtId="0" fontId="15" fillId="11" borderId="90" xfId="0" applyFont="1" applyFill="1" applyBorder="1" applyAlignment="1"/>
    <xf numFmtId="0" fontId="15" fillId="11" borderId="91" xfId="0" applyFont="1" applyFill="1" applyBorder="1" applyAlignment="1"/>
    <xf numFmtId="0" fontId="15" fillId="11" borderId="92" xfId="0" applyFont="1" applyFill="1" applyBorder="1" applyAlignment="1"/>
    <xf numFmtId="0" fontId="15" fillId="3" borderId="90" xfId="0" applyFont="1" applyFill="1" applyBorder="1" applyAlignment="1"/>
    <xf numFmtId="0" fontId="15" fillId="3" borderId="91" xfId="0" applyFont="1" applyFill="1" applyBorder="1" applyAlignment="1"/>
    <xf numFmtId="0" fontId="15" fillId="6" borderId="90" xfId="0" applyFont="1" applyFill="1" applyBorder="1" applyAlignment="1"/>
    <xf numFmtId="0" fontId="15" fillId="6" borderId="91" xfId="0" applyFont="1" applyFill="1" applyBorder="1" applyAlignment="1"/>
    <xf numFmtId="0" fontId="15" fillId="6" borderId="92" xfId="0" applyFont="1" applyFill="1" applyBorder="1" applyAlignment="1"/>
    <xf numFmtId="0" fontId="58" fillId="17" borderId="53" xfId="0" applyFont="1" applyFill="1" applyBorder="1" applyAlignment="1">
      <alignment vertical="center"/>
    </xf>
    <xf numFmtId="166" fontId="19" fillId="17" borderId="54" xfId="0" applyNumberFormat="1" applyFont="1" applyFill="1" applyBorder="1" applyAlignment="1" applyProtection="1">
      <alignment horizontal="center" vertical="center"/>
      <protection hidden="1"/>
    </xf>
    <xf numFmtId="166" fontId="19" fillId="17" borderId="74" xfId="0" applyNumberFormat="1" applyFont="1" applyFill="1" applyBorder="1" applyAlignment="1" applyProtection="1">
      <alignment horizontal="center" vertical="center"/>
      <protection hidden="1"/>
    </xf>
    <xf numFmtId="0" fontId="58" fillId="15" borderId="51" xfId="0" applyFont="1" applyFill="1" applyBorder="1" applyAlignment="1">
      <alignment vertical="center"/>
    </xf>
    <xf numFmtId="166" fontId="19" fillId="15" borderId="73" xfId="0" applyNumberFormat="1" applyFont="1" applyFill="1" applyBorder="1" applyAlignment="1" applyProtection="1">
      <alignment horizontal="center" vertical="center"/>
      <protection hidden="1"/>
    </xf>
    <xf numFmtId="0" fontId="57" fillId="20" borderId="53" xfId="0" applyFont="1" applyFill="1" applyBorder="1" applyAlignment="1">
      <alignment vertical="center"/>
    </xf>
    <xf numFmtId="166" fontId="19" fillId="20" borderId="74" xfId="0" applyNumberFormat="1" applyFont="1" applyFill="1" applyBorder="1" applyAlignment="1" applyProtection="1">
      <alignment horizontal="center" vertical="center"/>
      <protection hidden="1"/>
    </xf>
    <xf numFmtId="166" fontId="19" fillId="20" borderId="73" xfId="0" applyNumberFormat="1" applyFont="1" applyFill="1" applyBorder="1" applyAlignment="1" applyProtection="1">
      <alignment horizontal="center" vertical="center"/>
      <protection hidden="1"/>
    </xf>
    <xf numFmtId="0" fontId="3" fillId="15" borderId="4" xfId="0" applyFont="1" applyFill="1" applyBorder="1" applyAlignment="1">
      <alignment vertical="center"/>
    </xf>
    <xf numFmtId="0" fontId="0" fillId="12" borderId="92" xfId="0" applyFill="1" applyBorder="1" applyAlignment="1">
      <alignment vertical="center"/>
    </xf>
    <xf numFmtId="0" fontId="0" fillId="20" borderId="4" xfId="0" applyFill="1" applyBorder="1"/>
    <xf numFmtId="0" fontId="0" fillId="20" borderId="4" xfId="0" applyFill="1" applyBorder="1" applyAlignment="1">
      <alignment vertical="center" wrapText="1"/>
    </xf>
    <xf numFmtId="0" fontId="0" fillId="20" borderId="4" xfId="0" applyFill="1" applyBorder="1" applyAlignment="1">
      <alignment wrapText="1"/>
    </xf>
    <xf numFmtId="0" fontId="11" fillId="28" borderId="93" xfId="0" applyFont="1" applyFill="1" applyBorder="1" applyAlignment="1">
      <alignment horizontal="center" vertical="center"/>
    </xf>
    <xf numFmtId="0" fontId="50" fillId="5" borderId="0" xfId="0" applyFont="1" applyFill="1" applyAlignment="1" applyProtection="1">
      <alignment horizontal="center" vertical="center"/>
      <protection locked="0"/>
    </xf>
    <xf numFmtId="164" fontId="22" fillId="5" borderId="0" xfId="0" applyNumberFormat="1" applyFont="1" applyFill="1" applyBorder="1" applyProtection="1">
      <protection hidden="1"/>
    </xf>
    <xf numFmtId="0" fontId="50" fillId="5" borderId="0" xfId="0" applyFont="1" applyFill="1" applyAlignment="1" applyProtection="1">
      <alignment horizontal="center" vertical="center"/>
      <protection locked="0"/>
    </xf>
    <xf numFmtId="164" fontId="11" fillId="28" borderId="33" xfId="0" applyNumberFormat="1" applyFont="1" applyFill="1" applyBorder="1" applyAlignment="1">
      <alignment horizontal="center" vertical="center"/>
    </xf>
    <xf numFmtId="166" fontId="0" fillId="15" borderId="112" xfId="0" applyNumberFormat="1" applyFill="1" applyBorder="1" applyProtection="1">
      <protection hidden="1"/>
    </xf>
    <xf numFmtId="166" fontId="0" fillId="15" borderId="113" xfId="0" applyNumberFormat="1" applyFill="1" applyBorder="1" applyProtection="1">
      <protection hidden="1"/>
    </xf>
    <xf numFmtId="0" fontId="0" fillId="21" borderId="72" xfId="0" applyFill="1" applyBorder="1" applyAlignment="1">
      <alignment vertical="center"/>
    </xf>
    <xf numFmtId="0" fontId="0" fillId="0" borderId="54" xfId="0" applyBorder="1" applyAlignment="1">
      <alignment horizontal="center" vertical="center" wrapText="1"/>
    </xf>
    <xf numFmtId="0" fontId="0" fillId="0" borderId="4" xfId="0" applyBorder="1" applyAlignment="1">
      <alignment horizontal="center" vertical="center" wrapText="1"/>
    </xf>
    <xf numFmtId="0" fontId="0" fillId="0" borderId="61" xfId="0" applyFont="1" applyFill="1" applyBorder="1" applyAlignment="1">
      <alignment vertical="center" wrapText="1"/>
    </xf>
    <xf numFmtId="0" fontId="0" fillId="0" borderId="66"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xf numFmtId="0" fontId="2" fillId="31" borderId="0" xfId="0" applyFont="1" applyFill="1" applyBorder="1" applyAlignment="1">
      <alignment vertical="center" wrapText="1"/>
    </xf>
    <xf numFmtId="0" fontId="2" fillId="30" borderId="0" xfId="0" applyFont="1" applyFill="1" applyBorder="1" applyAlignment="1">
      <alignment vertical="center" wrapText="1"/>
    </xf>
    <xf numFmtId="0" fontId="2" fillId="30" borderId="69" xfId="0" applyFont="1" applyFill="1" applyBorder="1" applyAlignment="1">
      <alignment vertical="center" wrapText="1"/>
    </xf>
    <xf numFmtId="0" fontId="2" fillId="5" borderId="69" xfId="0" applyFont="1" applyFill="1" applyBorder="1" applyAlignment="1">
      <alignment vertical="center" wrapText="1"/>
    </xf>
    <xf numFmtId="0" fontId="2" fillId="30" borderId="61" xfId="0" applyFont="1" applyFill="1" applyBorder="1" applyAlignment="1">
      <alignment vertical="center" wrapText="1"/>
    </xf>
    <xf numFmtId="0" fontId="2" fillId="5" borderId="67" xfId="0" applyFont="1" applyFill="1" applyBorder="1" applyAlignment="1">
      <alignment vertical="center" wrapText="1"/>
    </xf>
    <xf numFmtId="0" fontId="0" fillId="21" borderId="0" xfId="0" applyFill="1" applyAlignment="1">
      <alignment wrapText="1"/>
    </xf>
    <xf numFmtId="0" fontId="0" fillId="21" borderId="0" xfId="0" applyFill="1" applyAlignment="1">
      <alignment vertical="center" wrapText="1"/>
    </xf>
    <xf numFmtId="0" fontId="0" fillId="21" borderId="66" xfId="0" applyFont="1" applyFill="1" applyBorder="1" applyAlignment="1">
      <alignment vertical="center" wrapText="1"/>
    </xf>
    <xf numFmtId="0" fontId="0" fillId="21" borderId="0" xfId="0" applyFont="1" applyFill="1" applyBorder="1" applyAlignment="1">
      <alignment vertical="center" wrapText="1"/>
    </xf>
    <xf numFmtId="0" fontId="0" fillId="21" borderId="0" xfId="0" applyFill="1"/>
    <xf numFmtId="0" fontId="0" fillId="21" borderId="61" xfId="0" applyFont="1" applyFill="1" applyBorder="1" applyAlignment="1">
      <alignment vertical="center" wrapText="1"/>
    </xf>
    <xf numFmtId="0" fontId="0" fillId="21" borderId="67" xfId="0" applyFont="1" applyFill="1" applyBorder="1" applyAlignment="1">
      <alignment vertical="center" wrapText="1"/>
    </xf>
    <xf numFmtId="0" fontId="0" fillId="21" borderId="116" xfId="0" applyFont="1" applyFill="1" applyBorder="1" applyAlignment="1">
      <alignment vertical="center" wrapText="1"/>
    </xf>
    <xf numFmtId="0" fontId="0" fillId="21" borderId="115" xfId="0" applyFont="1" applyFill="1" applyBorder="1" applyAlignment="1">
      <alignment vertical="center" wrapText="1"/>
    </xf>
    <xf numFmtId="0" fontId="0" fillId="32" borderId="61" xfId="0" applyFont="1" applyFill="1" applyBorder="1" applyAlignment="1">
      <alignment vertical="center" wrapText="1"/>
    </xf>
    <xf numFmtId="0" fontId="0" fillId="32" borderId="66" xfId="0" applyFont="1" applyFill="1" applyBorder="1" applyAlignment="1">
      <alignment vertical="center" wrapText="1"/>
    </xf>
    <xf numFmtId="0" fontId="0" fillId="26" borderId="61" xfId="0" applyFont="1" applyFill="1" applyBorder="1" applyAlignment="1">
      <alignment horizontal="left" vertical="center" wrapText="1"/>
    </xf>
    <xf numFmtId="0" fontId="0" fillId="26" borderId="66" xfId="0" applyFont="1" applyFill="1" applyBorder="1" applyAlignment="1">
      <alignment horizontal="left" vertical="center" wrapText="1"/>
    </xf>
    <xf numFmtId="0" fontId="0" fillId="0" borderId="61" xfId="0" applyFont="1" applyBorder="1" applyAlignment="1">
      <alignment horizontal="left" vertical="center" wrapText="1"/>
    </xf>
    <xf numFmtId="0" fontId="0" fillId="21" borderId="124" xfId="0" applyFont="1" applyFill="1" applyBorder="1" applyAlignment="1">
      <alignment vertical="center" wrapText="1"/>
    </xf>
    <xf numFmtId="0" fontId="3" fillId="26" borderId="61" xfId="0" applyFont="1" applyFill="1" applyBorder="1" applyAlignment="1">
      <alignment vertical="center" wrapText="1"/>
    </xf>
    <xf numFmtId="0" fontId="3" fillId="26" borderId="66" xfId="0"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 fillId="33" borderId="0" xfId="0" applyFont="1" applyFill="1" applyAlignment="1">
      <alignment vertical="center" wrapText="1"/>
    </xf>
    <xf numFmtId="0" fontId="15" fillId="11" borderId="90" xfId="0" applyFont="1" applyFill="1" applyBorder="1" applyAlignment="1" applyProtection="1">
      <protection locked="0"/>
    </xf>
    <xf numFmtId="0" fontId="40" fillId="0" borderId="0" xfId="3" applyFont="1" applyAlignment="1" applyProtection="1">
      <alignment horizontal="left" vertical="center"/>
      <protection locked="0" hidden="1"/>
    </xf>
    <xf numFmtId="0" fontId="0" fillId="32" borderId="125" xfId="0" applyFont="1" applyFill="1" applyBorder="1" applyAlignment="1">
      <alignment vertical="center" wrapText="1"/>
    </xf>
    <xf numFmtId="0" fontId="0" fillId="26" borderId="67" xfId="0" applyFont="1" applyFill="1" applyBorder="1" applyAlignment="1">
      <alignment horizontal="left" vertical="center" wrapText="1"/>
    </xf>
    <xf numFmtId="0" fontId="0" fillId="22" borderId="67" xfId="0" applyFont="1" applyFill="1" applyBorder="1" applyAlignment="1">
      <alignment horizontal="left" vertical="center" wrapText="1"/>
    </xf>
    <xf numFmtId="0" fontId="0" fillId="21" borderId="126" xfId="0" applyFont="1" applyFill="1" applyBorder="1" applyAlignment="1">
      <alignment vertical="center" wrapText="1"/>
    </xf>
    <xf numFmtId="0" fontId="0" fillId="26" borderId="0"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0" fillId="0" borderId="54" xfId="0" applyNumberFormat="1" applyBorder="1" applyAlignment="1">
      <alignment horizontal="left" vertical="center" wrapText="1"/>
    </xf>
    <xf numFmtId="0" fontId="2" fillId="30" borderId="0" xfId="0" applyFont="1" applyFill="1" applyAlignment="1">
      <alignment vertical="center" wrapText="1"/>
    </xf>
    <xf numFmtId="0" fontId="0" fillId="32" borderId="0" xfId="0" applyFont="1" applyFill="1" applyAlignment="1">
      <alignment vertical="center" wrapText="1"/>
    </xf>
    <xf numFmtId="0" fontId="22" fillId="5" borderId="0" xfId="0" applyFont="1" applyFill="1"/>
    <xf numFmtId="0" fontId="15" fillId="3" borderId="92" xfId="0" applyFont="1" applyFill="1" applyBorder="1" applyAlignment="1"/>
    <xf numFmtId="0" fontId="6" fillId="0" borderId="0" xfId="4" applyAlignment="1" applyProtection="1">
      <alignment horizontal="center" vertical="center"/>
      <protection locked="0"/>
    </xf>
    <xf numFmtId="0" fontId="63" fillId="0" borderId="0" xfId="3" applyFont="1" applyAlignment="1" applyProtection="1">
      <alignment horizontal="left" vertical="center" wrapText="1"/>
      <protection locked="0"/>
    </xf>
    <xf numFmtId="0" fontId="14" fillId="0" borderId="0" xfId="3" applyFont="1" applyAlignment="1" applyProtection="1">
      <alignment horizontal="left" vertical="center" wrapText="1"/>
    </xf>
    <xf numFmtId="0" fontId="64" fillId="0" borderId="0" xfId="3" applyFont="1" applyAlignment="1" applyProtection="1">
      <alignment horizontal="center" vertical="center" wrapText="1"/>
    </xf>
    <xf numFmtId="0" fontId="7" fillId="0" borderId="0" xfId="3" applyFont="1" applyAlignment="1" applyProtection="1">
      <alignment horizontal="left" vertical="center" wrapText="1"/>
    </xf>
    <xf numFmtId="15" fontId="63" fillId="0" borderId="0" xfId="3" applyNumberFormat="1" applyFont="1" applyAlignment="1" applyProtection="1">
      <alignment horizontal="left" vertical="center" wrapText="1"/>
    </xf>
    <xf numFmtId="15" fontId="63" fillId="0" borderId="0" xfId="3" applyNumberFormat="1" applyFont="1" applyAlignment="1" applyProtection="1">
      <alignment horizontal="left" vertical="center" wrapText="1"/>
      <protection locked="0"/>
    </xf>
    <xf numFmtId="0" fontId="63" fillId="0" borderId="0" xfId="3" applyFont="1" applyAlignment="1" applyProtection="1">
      <alignment horizontal="center" vertical="center" wrapText="1"/>
      <protection locked="0" hidden="1"/>
    </xf>
    <xf numFmtId="0" fontId="40" fillId="0" borderId="0" xfId="3" applyFont="1" applyAlignment="1" applyProtection="1">
      <alignment vertical="center"/>
      <protection locked="0" hidden="1"/>
    </xf>
    <xf numFmtId="0" fontId="15" fillId="11" borderId="7" xfId="0" applyFont="1" applyFill="1" applyBorder="1" applyAlignment="1" applyProtection="1">
      <protection locked="0"/>
    </xf>
    <xf numFmtId="0" fontId="15" fillId="14" borderId="17" xfId="0" applyFont="1" applyFill="1" applyBorder="1" applyAlignment="1"/>
    <xf numFmtId="0" fontId="15" fillId="3" borderId="17" xfId="0" applyFont="1" applyFill="1" applyBorder="1" applyAlignment="1"/>
    <xf numFmtId="0" fontId="0" fillId="0" borderId="0" xfId="0" applyFill="1" applyBorder="1" applyAlignment="1">
      <alignment horizontal="left" vertical="center"/>
    </xf>
    <xf numFmtId="0" fontId="2" fillId="5" borderId="4" xfId="0" applyFont="1" applyFill="1" applyBorder="1" applyAlignment="1">
      <alignment horizontal="center" vertical="center"/>
    </xf>
    <xf numFmtId="0" fontId="3" fillId="20"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0" fillId="16" borderId="4" xfId="0" applyFill="1" applyBorder="1" applyAlignment="1">
      <alignment horizontal="left" vertical="center"/>
    </xf>
    <xf numFmtId="0" fontId="0" fillId="14" borderId="4" xfId="0" applyFill="1" applyBorder="1" applyAlignment="1">
      <alignment horizontal="left" vertical="center"/>
    </xf>
    <xf numFmtId="0" fontId="0" fillId="21" borderId="4" xfId="0" applyFill="1" applyBorder="1" applyAlignment="1">
      <alignment horizontal="left" vertical="center"/>
    </xf>
    <xf numFmtId="0" fontId="3" fillId="15" borderId="4" xfId="0" applyFont="1" applyFill="1" applyBorder="1" applyAlignment="1">
      <alignment horizontal="center" vertical="center" wrapText="1"/>
    </xf>
    <xf numFmtId="0" fontId="0" fillId="8" borderId="4" xfId="0" applyFill="1" applyBorder="1" applyAlignment="1">
      <alignment horizontal="left" vertical="center"/>
    </xf>
    <xf numFmtId="0" fontId="0" fillId="11" borderId="4" xfId="0" applyFill="1" applyBorder="1" applyAlignment="1">
      <alignment horizontal="left" vertical="center"/>
    </xf>
    <xf numFmtId="0" fontId="15" fillId="16" borderId="90" xfId="0" applyFont="1" applyFill="1" applyBorder="1" applyAlignment="1"/>
    <xf numFmtId="0" fontId="15" fillId="16" borderId="91" xfId="0" applyFont="1" applyFill="1" applyBorder="1" applyAlignment="1"/>
    <xf numFmtId="0" fontId="15" fillId="16" borderId="92" xfId="0" applyFont="1" applyFill="1" applyBorder="1" applyAlignment="1"/>
    <xf numFmtId="0" fontId="0" fillId="4" borderId="4" xfId="0" applyFill="1" applyBorder="1" applyAlignment="1">
      <alignment horizontal="left" vertical="center"/>
    </xf>
    <xf numFmtId="0" fontId="3" fillId="23" borderId="4" xfId="0" applyFont="1" applyFill="1" applyBorder="1" applyAlignment="1">
      <alignment horizontal="center" vertical="center" wrapText="1"/>
    </xf>
    <xf numFmtId="0" fontId="0" fillId="6" borderId="4" xfId="0" applyFill="1" applyBorder="1" applyAlignment="1">
      <alignment horizontal="left" vertical="center"/>
    </xf>
    <xf numFmtId="0" fontId="3" fillId="3" borderId="4" xfId="0" applyFont="1" applyFill="1" applyBorder="1" applyAlignment="1">
      <alignment horizontal="center" vertical="center" wrapText="1"/>
    </xf>
    <xf numFmtId="0" fontId="0" fillId="3" borderId="4" xfId="0" applyFill="1" applyBorder="1" applyAlignment="1">
      <alignment horizontal="left" vertical="center"/>
    </xf>
    <xf numFmtId="164" fontId="15" fillId="20" borderId="21" xfId="0" applyNumberFormat="1" applyFont="1" applyFill="1" applyBorder="1" applyProtection="1">
      <protection hidden="1"/>
    </xf>
    <xf numFmtId="164" fontId="15" fillId="20" borderId="13" xfId="0" applyNumberFormat="1" applyFont="1" applyFill="1" applyBorder="1" applyProtection="1">
      <protection hidden="1"/>
    </xf>
    <xf numFmtId="164" fontId="15" fillId="20" borderId="14" xfId="0" applyNumberFormat="1" applyFont="1" applyFill="1" applyBorder="1" applyProtection="1">
      <protection hidden="1"/>
    </xf>
    <xf numFmtId="164" fontId="15" fillId="20" borderId="58" xfId="0" applyNumberFormat="1" applyFont="1" applyFill="1" applyBorder="1" applyProtection="1">
      <protection hidden="1"/>
    </xf>
    <xf numFmtId="164" fontId="15" fillId="20" borderId="59" xfId="0" applyNumberFormat="1" applyFont="1" applyFill="1" applyBorder="1" applyProtection="1">
      <protection hidden="1"/>
    </xf>
    <xf numFmtId="0" fontId="15" fillId="4" borderId="4" xfId="0" applyFont="1" applyFill="1" applyBorder="1" applyAlignment="1">
      <alignment horizontal="left" vertical="center"/>
    </xf>
    <xf numFmtId="164" fontId="0" fillId="12" borderId="90" xfId="0" applyNumberFormat="1" applyFill="1" applyBorder="1" applyAlignment="1" applyProtection="1">
      <alignment vertical="center"/>
      <protection hidden="1"/>
    </xf>
    <xf numFmtId="164" fontId="0" fillId="12" borderId="91" xfId="0" applyNumberFormat="1" applyFill="1" applyBorder="1" applyAlignment="1" applyProtection="1">
      <alignment vertical="center"/>
      <protection hidden="1"/>
    </xf>
    <xf numFmtId="9" fontId="47" fillId="5" borderId="46" xfId="0" applyNumberFormat="1" applyFont="1" applyFill="1" applyBorder="1" applyAlignment="1" applyProtection="1">
      <alignment vertical="center" wrapText="1"/>
      <protection hidden="1"/>
    </xf>
    <xf numFmtId="9" fontId="28" fillId="20" borderId="40" xfId="2" applyFont="1" applyFill="1" applyBorder="1" applyAlignment="1" applyProtection="1">
      <alignment horizontal="right" vertical="center"/>
      <protection hidden="1"/>
    </xf>
    <xf numFmtId="9" fontId="28" fillId="20" borderId="41" xfId="2" applyFont="1" applyFill="1" applyBorder="1" applyAlignment="1" applyProtection="1">
      <alignment horizontal="right" vertical="center"/>
      <protection hidden="1"/>
    </xf>
    <xf numFmtId="9" fontId="28" fillId="20" borderId="42" xfId="2" applyFont="1" applyFill="1" applyBorder="1" applyAlignment="1" applyProtection="1">
      <alignment horizontal="right" vertical="center"/>
      <protection hidden="1"/>
    </xf>
    <xf numFmtId="49" fontId="28" fillId="20" borderId="62" xfId="2" applyNumberFormat="1" applyFont="1" applyFill="1" applyBorder="1" applyAlignment="1" applyProtection="1">
      <alignment horizontal="right" vertical="center"/>
      <protection hidden="1"/>
    </xf>
    <xf numFmtId="49" fontId="28" fillId="20" borderId="123" xfId="2" applyNumberFormat="1" applyFont="1" applyFill="1" applyBorder="1" applyAlignment="1" applyProtection="1">
      <alignment horizontal="right" vertical="center"/>
      <protection hidden="1"/>
    </xf>
    <xf numFmtId="9" fontId="28" fillId="12" borderId="40" xfId="2" applyFont="1" applyFill="1" applyBorder="1" applyAlignment="1" applyProtection="1">
      <alignment horizontal="right" vertical="center"/>
      <protection hidden="1"/>
    </xf>
    <xf numFmtId="9" fontId="28" fillId="12" borderId="41" xfId="2" applyFont="1" applyFill="1" applyBorder="1" applyAlignment="1" applyProtection="1">
      <alignment horizontal="right" vertical="center"/>
      <protection hidden="1"/>
    </xf>
    <xf numFmtId="9" fontId="28" fillId="24" borderId="40" xfId="2" applyFont="1" applyFill="1" applyBorder="1" applyAlignment="1" applyProtection="1">
      <alignment horizontal="right" vertical="center"/>
      <protection hidden="1"/>
    </xf>
    <xf numFmtId="166" fontId="22" fillId="5" borderId="0" xfId="0" applyNumberFormat="1" applyFont="1" applyFill="1" applyBorder="1" applyAlignment="1" applyProtection="1">
      <alignment horizontal="center" vertical="center"/>
      <protection hidden="1"/>
    </xf>
    <xf numFmtId="9" fontId="28" fillId="24" borderId="41" xfId="2" applyNumberFormat="1" applyFont="1" applyFill="1" applyBorder="1" applyAlignment="1" applyProtection="1">
      <alignment horizontal="right" vertical="center"/>
      <protection hidden="1"/>
    </xf>
    <xf numFmtId="0" fontId="67" fillId="10" borderId="30" xfId="0" applyFont="1" applyFill="1" applyBorder="1" applyAlignment="1" applyProtection="1">
      <alignment horizontal="right" vertical="center"/>
      <protection hidden="1"/>
    </xf>
    <xf numFmtId="0" fontId="67" fillId="13" borderId="43" xfId="0" applyFont="1" applyFill="1" applyBorder="1" applyAlignment="1" applyProtection="1">
      <alignment horizontal="right" vertical="center"/>
      <protection hidden="1"/>
    </xf>
    <xf numFmtId="9" fontId="67" fillId="10" borderId="40" xfId="1" applyNumberFormat="1" applyFont="1" applyFill="1" applyBorder="1" applyAlignment="1" applyProtection="1">
      <alignment horizontal="right" vertical="center"/>
      <protection locked="0"/>
    </xf>
    <xf numFmtId="9" fontId="67" fillId="13" borderId="44" xfId="1" applyNumberFormat="1" applyFont="1" applyFill="1" applyBorder="1" applyAlignment="1" applyProtection="1">
      <alignment vertical="center"/>
      <protection locked="0"/>
    </xf>
    <xf numFmtId="0" fontId="22" fillId="0" borderId="0" xfId="0" applyFont="1" applyProtection="1">
      <protection hidden="1"/>
    </xf>
    <xf numFmtId="0" fontId="0" fillId="21" borderId="4" xfId="0" applyFill="1" applyBorder="1" applyAlignment="1">
      <alignment horizontal="left" vertical="center" wrapText="1"/>
    </xf>
    <xf numFmtId="168" fontId="12" fillId="0" borderId="4" xfId="1" applyNumberFormat="1" applyFont="1" applyBorder="1" applyAlignment="1" applyProtection="1">
      <alignment vertical="center"/>
      <protection locked="0"/>
    </xf>
    <xf numFmtId="168" fontId="12" fillId="0" borderId="19" xfId="1" applyNumberFormat="1" applyFont="1" applyBorder="1" applyAlignment="1" applyProtection="1">
      <alignment vertical="center"/>
      <protection locked="0"/>
    </xf>
    <xf numFmtId="168" fontId="12" fillId="21" borderId="29" xfId="1" applyNumberFormat="1" applyFont="1" applyFill="1" applyBorder="1" applyAlignment="1" applyProtection="1">
      <alignment vertical="center"/>
      <protection hidden="1"/>
    </xf>
    <xf numFmtId="168" fontId="12" fillId="21" borderId="25" xfId="1" applyNumberFormat="1" applyFont="1" applyFill="1" applyBorder="1" applyAlignment="1" applyProtection="1">
      <alignment vertical="center"/>
      <protection hidden="1"/>
    </xf>
    <xf numFmtId="168" fontId="32" fillId="20" borderId="39" xfId="1" applyNumberFormat="1" applyFont="1" applyFill="1" applyBorder="1" applyAlignment="1" applyProtection="1">
      <alignment vertical="center"/>
      <protection hidden="1"/>
    </xf>
    <xf numFmtId="168" fontId="12" fillId="21" borderId="40" xfId="1" applyNumberFormat="1" applyFont="1" applyFill="1" applyBorder="1" applyAlignment="1" applyProtection="1">
      <alignment vertical="center"/>
      <protection locked="0"/>
    </xf>
    <xf numFmtId="168" fontId="12" fillId="21" borderId="62" xfId="1" applyNumberFormat="1" applyFont="1" applyFill="1" applyBorder="1" applyAlignment="1" applyProtection="1">
      <alignment vertical="center"/>
      <protection locked="0"/>
    </xf>
    <xf numFmtId="168" fontId="12" fillId="21" borderId="40" xfId="1" applyNumberFormat="1" applyFont="1" applyFill="1" applyBorder="1" applyAlignment="1" applyProtection="1">
      <alignment horizontal="right" vertical="center"/>
      <protection locked="0"/>
    </xf>
    <xf numFmtId="168" fontId="67" fillId="10" borderId="40" xfId="1" applyNumberFormat="1" applyFont="1" applyFill="1" applyBorder="1" applyAlignment="1" applyProtection="1">
      <alignment horizontal="right" vertical="center"/>
      <protection locked="0"/>
    </xf>
    <xf numFmtId="168" fontId="12" fillId="11" borderId="40" xfId="1" applyNumberFormat="1" applyFont="1" applyFill="1" applyBorder="1" applyAlignment="1" applyProtection="1">
      <alignment vertical="center"/>
      <protection locked="0"/>
    </xf>
    <xf numFmtId="168" fontId="67" fillId="13" borderId="44" xfId="1" applyNumberFormat="1" applyFont="1" applyFill="1" applyBorder="1" applyAlignment="1" applyProtection="1">
      <alignment vertical="center"/>
      <protection locked="0"/>
    </xf>
    <xf numFmtId="168" fontId="28" fillId="24" borderId="44" xfId="1" applyNumberFormat="1" applyFont="1" applyFill="1" applyBorder="1" applyAlignment="1" applyProtection="1">
      <alignment vertical="center"/>
      <protection locked="0"/>
    </xf>
    <xf numFmtId="168" fontId="47" fillId="5" borderId="46" xfId="0" applyNumberFormat="1" applyFont="1" applyFill="1" applyBorder="1" applyAlignment="1" applyProtection="1">
      <alignment vertical="center" wrapText="1"/>
      <protection hidden="1"/>
    </xf>
    <xf numFmtId="168" fontId="29" fillId="24" borderId="4" xfId="1" applyNumberFormat="1" applyFont="1" applyFill="1" applyBorder="1" applyAlignment="1" applyProtection="1">
      <alignment vertical="center" wrapText="1"/>
      <protection hidden="1"/>
    </xf>
    <xf numFmtId="0" fontId="15" fillId="0" borderId="0" xfId="0" applyFont="1" applyAlignment="1">
      <alignment horizontal="left" wrapText="1"/>
    </xf>
    <xf numFmtId="0" fontId="11" fillId="28" borderId="33" xfId="0" applyFont="1" applyFill="1" applyBorder="1" applyAlignment="1">
      <alignment horizontal="center" vertical="center"/>
    </xf>
    <xf numFmtId="168" fontId="0" fillId="0" borderId="63" xfId="0" applyNumberFormat="1" applyBorder="1" applyAlignment="1" applyProtection="1">
      <alignment vertical="center" wrapText="1"/>
      <protection locked="0"/>
    </xf>
    <xf numFmtId="168" fontId="0" fillId="0" borderId="28" xfId="0" applyNumberFormat="1" applyBorder="1" applyAlignment="1" applyProtection="1">
      <alignment vertical="center" wrapText="1"/>
      <protection locked="0"/>
    </xf>
    <xf numFmtId="168" fontId="32" fillId="5" borderId="23" xfId="0" applyNumberFormat="1" applyFont="1" applyFill="1" applyBorder="1" applyAlignment="1">
      <alignment vertical="center"/>
    </xf>
    <xf numFmtId="168" fontId="0" fillId="0" borderId="28" xfId="2" applyNumberFormat="1" applyFont="1" applyBorder="1" applyAlignment="1" applyProtection="1">
      <alignment vertical="center" wrapText="1"/>
      <protection locked="0"/>
    </xf>
    <xf numFmtId="168" fontId="32" fillId="5" borderId="23" xfId="2" applyNumberFormat="1" applyFont="1" applyFill="1" applyBorder="1" applyAlignment="1" applyProtection="1">
      <alignment vertical="center"/>
    </xf>
    <xf numFmtId="9" fontId="0" fillId="21" borderId="64" xfId="2" applyNumberFormat="1" applyFont="1" applyFill="1" applyBorder="1" applyAlignment="1" applyProtection="1">
      <alignment horizontal="center" vertical="center" wrapText="1"/>
      <protection locked="0"/>
    </xf>
    <xf numFmtId="0" fontId="19" fillId="5" borderId="57" xfId="0" applyFont="1" applyFill="1" applyBorder="1" applyAlignment="1">
      <alignment horizontal="center" vertical="center"/>
    </xf>
    <xf numFmtId="0" fontId="19" fillId="23" borderId="4" xfId="0" applyFont="1" applyFill="1" applyBorder="1" applyAlignment="1">
      <alignment horizontal="center" vertical="center"/>
    </xf>
    <xf numFmtId="0" fontId="0" fillId="4" borderId="4" xfId="0" applyFill="1" applyBorder="1" applyAlignment="1">
      <alignment vertical="center" wrapText="1"/>
    </xf>
    <xf numFmtId="0" fontId="57" fillId="15" borderId="74" xfId="0" applyFont="1" applyFill="1" applyBorder="1" applyAlignment="1">
      <alignment vertical="center"/>
    </xf>
    <xf numFmtId="166" fontId="19" fillId="15" borderId="54" xfId="0" applyNumberFormat="1" applyFont="1" applyFill="1" applyBorder="1" applyAlignment="1" applyProtection="1">
      <alignment horizontal="center" vertical="center"/>
      <protection hidden="1"/>
    </xf>
    <xf numFmtId="166" fontId="15" fillId="20" borderId="137" xfId="0" applyNumberFormat="1" applyFont="1" applyFill="1" applyBorder="1" applyProtection="1">
      <protection hidden="1"/>
    </xf>
    <xf numFmtId="167" fontId="15" fillId="20" borderId="138" xfId="0" applyNumberFormat="1" applyFont="1" applyFill="1" applyBorder="1" applyProtection="1">
      <protection hidden="1"/>
    </xf>
    <xf numFmtId="166" fontId="15" fillId="20" borderId="139" xfId="0" applyNumberFormat="1" applyFont="1" applyFill="1" applyBorder="1" applyProtection="1">
      <protection hidden="1"/>
    </xf>
    <xf numFmtId="166" fontId="15" fillId="20" borderId="140" xfId="0" applyNumberFormat="1" applyFont="1" applyFill="1" applyBorder="1" applyProtection="1">
      <protection hidden="1"/>
    </xf>
    <xf numFmtId="166" fontId="15" fillId="20" borderId="141" xfId="0" applyNumberFormat="1" applyFont="1" applyFill="1" applyBorder="1" applyProtection="1">
      <protection hidden="1"/>
    </xf>
    <xf numFmtId="166" fontId="15" fillId="20" borderId="142" xfId="0" applyNumberFormat="1" applyFont="1" applyFill="1" applyBorder="1" applyProtection="1">
      <protection hidden="1"/>
    </xf>
    <xf numFmtId="164" fontId="15" fillId="20" borderId="143" xfId="0" applyNumberFormat="1" applyFont="1" applyFill="1" applyBorder="1" applyProtection="1">
      <protection hidden="1"/>
    </xf>
    <xf numFmtId="164" fontId="15" fillId="20" borderId="144" xfId="0" applyNumberFormat="1" applyFont="1" applyFill="1" applyBorder="1" applyProtection="1">
      <protection hidden="1"/>
    </xf>
    <xf numFmtId="164" fontId="15" fillId="20" borderId="145" xfId="0" applyNumberFormat="1" applyFont="1" applyFill="1" applyBorder="1" applyProtection="1">
      <protection hidden="1"/>
    </xf>
    <xf numFmtId="164" fontId="15" fillId="20" borderId="146" xfId="0" applyNumberFormat="1" applyFont="1" applyFill="1" applyBorder="1" applyProtection="1">
      <protection hidden="1"/>
    </xf>
    <xf numFmtId="9" fontId="67" fillId="10" borderId="41" xfId="1" applyNumberFormat="1" applyFont="1" applyFill="1" applyBorder="1" applyAlignment="1" applyProtection="1">
      <alignment horizontal="right" vertical="center"/>
      <protection locked="0"/>
    </xf>
    <xf numFmtId="9" fontId="67" fillId="13" borderId="148" xfId="1" applyNumberFormat="1" applyFont="1" applyFill="1" applyBorder="1" applyAlignment="1" applyProtection="1">
      <alignment vertical="center"/>
      <protection locked="0"/>
    </xf>
    <xf numFmtId="9" fontId="47" fillId="5" borderId="149" xfId="0" applyNumberFormat="1" applyFont="1" applyFill="1" applyBorder="1" applyAlignment="1" applyProtection="1">
      <alignment vertical="center" wrapText="1"/>
      <protection hidden="1"/>
    </xf>
    <xf numFmtId="0" fontId="36" fillId="5" borderId="0" xfId="0" applyFont="1" applyFill="1" applyAlignment="1" applyProtection="1">
      <alignment horizontal="left" vertical="center"/>
      <protection locked="0"/>
    </xf>
    <xf numFmtId="0" fontId="0" fillId="5" borderId="0" xfId="0" applyFill="1" applyBorder="1" applyAlignment="1">
      <alignment horizontal="center"/>
    </xf>
    <xf numFmtId="0" fontId="11" fillId="28" borderId="31" xfId="0" applyFont="1" applyFill="1" applyBorder="1" applyAlignment="1">
      <alignment horizontal="center" vertical="center"/>
    </xf>
    <xf numFmtId="0" fontId="15" fillId="29" borderId="19" xfId="0" applyFont="1" applyFill="1" applyBorder="1" applyAlignment="1"/>
    <xf numFmtId="0" fontId="11" fillId="28" borderId="94" xfId="0" applyFont="1" applyFill="1" applyBorder="1" applyAlignment="1">
      <alignment horizontal="center" vertical="center"/>
    </xf>
    <xf numFmtId="164" fontId="11" fillId="28" borderId="154" xfId="0" applyNumberFormat="1" applyFont="1" applyFill="1" applyBorder="1" applyAlignment="1">
      <alignment horizontal="center" vertical="center"/>
    </xf>
    <xf numFmtId="164" fontId="11" fillId="28" borderId="155" xfId="0" applyNumberFormat="1" applyFont="1" applyFill="1" applyBorder="1" applyAlignment="1">
      <alignment horizontal="center" vertical="center"/>
    </xf>
    <xf numFmtId="164" fontId="11" fillId="28" borderId="20" xfId="0" applyNumberFormat="1" applyFont="1" applyFill="1" applyBorder="1" applyAlignment="1">
      <alignment horizontal="center" vertical="center"/>
    </xf>
    <xf numFmtId="0" fontId="19" fillId="29" borderId="23" xfId="0" applyFont="1" applyFill="1" applyBorder="1" applyAlignment="1">
      <alignment horizontal="left" vertical="center" wrapText="1"/>
    </xf>
    <xf numFmtId="0" fontId="34" fillId="0" borderId="0" xfId="0" applyFont="1" applyFill="1" applyAlignment="1" applyProtection="1">
      <alignment vertical="center" wrapText="1"/>
      <protection hidden="1"/>
    </xf>
    <xf numFmtId="0" fontId="60" fillId="0" borderId="0" xfId="0" applyFont="1" applyFill="1" applyAlignment="1" applyProtection="1">
      <alignment vertical="center" wrapText="1"/>
      <protection hidden="1"/>
    </xf>
    <xf numFmtId="0" fontId="27" fillId="0" borderId="0" xfId="0" applyFont="1" applyFill="1" applyBorder="1" applyAlignment="1" applyProtection="1">
      <alignment vertical="top"/>
      <protection locked="0" hidden="1"/>
    </xf>
    <xf numFmtId="0" fontId="6" fillId="0" borderId="0" xfId="4" applyFill="1" applyAlignment="1" applyProtection="1">
      <alignment vertical="center"/>
      <protection locked="0" hidden="1"/>
    </xf>
    <xf numFmtId="0" fontId="14" fillId="5" borderId="45" xfId="0" applyFont="1" applyFill="1" applyBorder="1" applyAlignment="1" applyProtection="1">
      <alignment horizontal="right" vertical="center" wrapText="1"/>
      <protection hidden="1"/>
    </xf>
    <xf numFmtId="0" fontId="50" fillId="5" borderId="26" xfId="0" applyFont="1" applyFill="1" applyBorder="1" applyAlignment="1" applyProtection="1">
      <alignment vertical="center" wrapText="1"/>
      <protection locked="0" hidden="1"/>
    </xf>
    <xf numFmtId="164" fontId="17" fillId="5" borderId="0" xfId="0" applyNumberFormat="1" applyFont="1" applyFill="1" applyBorder="1" applyAlignment="1">
      <alignment vertical="center"/>
    </xf>
    <xf numFmtId="0" fontId="14" fillId="5" borderId="0" xfId="0" applyFont="1" applyFill="1" applyBorder="1" applyAlignment="1">
      <alignment vertical="center" textRotation="90"/>
    </xf>
    <xf numFmtId="0" fontId="27" fillId="19" borderId="28" xfId="0" applyFont="1" applyFill="1" applyBorder="1" applyAlignment="1" applyProtection="1">
      <alignment horizontal="left" vertical="center"/>
      <protection locked="0" hidden="1"/>
    </xf>
    <xf numFmtId="0" fontId="26" fillId="25" borderId="4" xfId="0" applyFont="1" applyFill="1" applyBorder="1" applyAlignment="1" applyProtection="1">
      <alignment horizontal="center" vertical="center" wrapText="1"/>
      <protection locked="0" hidden="1"/>
    </xf>
    <xf numFmtId="0" fontId="35" fillId="18" borderId="4" xfId="0" applyFont="1" applyFill="1" applyBorder="1" applyAlignment="1" applyProtection="1">
      <alignment horizontal="center" vertical="center" wrapText="1"/>
      <protection locked="0" hidden="1"/>
    </xf>
    <xf numFmtId="164" fontId="0" fillId="11" borderId="90" xfId="0" applyNumberFormat="1" applyFill="1" applyBorder="1" applyAlignment="1" applyProtection="1">
      <alignment vertical="center"/>
      <protection hidden="1"/>
    </xf>
    <xf numFmtId="164" fontId="0" fillId="11" borderId="91" xfId="0" applyNumberFormat="1" applyFill="1" applyBorder="1" applyAlignment="1" applyProtection="1">
      <alignment vertical="center"/>
      <protection hidden="1"/>
    </xf>
    <xf numFmtId="164" fontId="0" fillId="12" borderId="92" xfId="0" applyNumberFormat="1" applyFill="1" applyBorder="1" applyAlignment="1" applyProtection="1">
      <alignment vertical="center"/>
      <protection hidden="1"/>
    </xf>
    <xf numFmtId="164" fontId="0" fillId="4" borderId="4" xfId="0" applyNumberFormat="1" applyFill="1" applyBorder="1" applyAlignment="1" applyProtection="1">
      <alignment vertical="center"/>
      <protection hidden="1"/>
    </xf>
    <xf numFmtId="164" fontId="0" fillId="23" borderId="4" xfId="0" applyNumberFormat="1" applyFill="1" applyBorder="1" applyAlignment="1" applyProtection="1">
      <alignment vertical="center"/>
      <protection hidden="1"/>
    </xf>
    <xf numFmtId="166" fontId="15" fillId="16" borderId="70" xfId="0" applyNumberFormat="1" applyFont="1" applyFill="1" applyBorder="1" applyAlignment="1" applyProtection="1">
      <alignment horizontal="center" vertical="center"/>
      <protection hidden="1"/>
    </xf>
    <xf numFmtId="166" fontId="15" fillId="16" borderId="71" xfId="0" applyNumberFormat="1" applyFont="1" applyFill="1" applyBorder="1" applyAlignment="1" applyProtection="1">
      <alignment horizontal="center" vertical="center"/>
      <protection hidden="1"/>
    </xf>
    <xf numFmtId="166" fontId="15" fillId="16" borderId="72" xfId="0" applyNumberFormat="1" applyFont="1" applyFill="1" applyBorder="1" applyAlignment="1" applyProtection="1">
      <alignment horizontal="center" vertical="center"/>
      <protection hidden="1"/>
    </xf>
    <xf numFmtId="166" fontId="15" fillId="14" borderId="70" xfId="0" applyNumberFormat="1" applyFont="1" applyFill="1" applyBorder="1" applyAlignment="1" applyProtection="1">
      <alignment horizontal="center" vertical="center"/>
      <protection hidden="1"/>
    </xf>
    <xf numFmtId="166" fontId="15" fillId="14" borderId="71" xfId="0" applyNumberFormat="1" applyFont="1" applyFill="1" applyBorder="1" applyAlignment="1" applyProtection="1">
      <alignment horizontal="center" vertical="center"/>
      <protection hidden="1"/>
    </xf>
    <xf numFmtId="166" fontId="15" fillId="21" borderId="70" xfId="0" applyNumberFormat="1" applyFont="1" applyFill="1" applyBorder="1" applyAlignment="1" applyProtection="1">
      <alignment horizontal="center" vertical="center"/>
      <protection hidden="1"/>
    </xf>
    <xf numFmtId="166" fontId="15" fillId="21" borderId="71" xfId="0" applyNumberFormat="1" applyFont="1" applyFill="1" applyBorder="1" applyAlignment="1" applyProtection="1">
      <alignment horizontal="center" vertical="center"/>
      <protection hidden="1"/>
    </xf>
    <xf numFmtId="166" fontId="15" fillId="14" borderId="17" xfId="0" applyNumberFormat="1" applyFont="1" applyFill="1" applyBorder="1" applyAlignment="1" applyProtection="1">
      <alignment horizontal="center" vertical="center"/>
      <protection hidden="1"/>
    </xf>
    <xf numFmtId="166" fontId="15" fillId="14" borderId="72" xfId="0" applyNumberFormat="1" applyFont="1" applyFill="1" applyBorder="1" applyAlignment="1" applyProtection="1">
      <alignment horizontal="center" vertical="center"/>
      <protection hidden="1"/>
    </xf>
    <xf numFmtId="166" fontId="0" fillId="14" borderId="98" xfId="0" applyNumberFormat="1" applyFill="1" applyBorder="1" applyProtection="1">
      <protection hidden="1"/>
    </xf>
    <xf numFmtId="166" fontId="0" fillId="14" borderId="97" xfId="0" applyNumberFormat="1" applyFill="1" applyBorder="1" applyProtection="1">
      <protection hidden="1"/>
    </xf>
    <xf numFmtId="166" fontId="3" fillId="15" borderId="95" xfId="0" applyNumberFormat="1" applyFont="1" applyFill="1" applyBorder="1" applyProtection="1">
      <protection hidden="1"/>
    </xf>
    <xf numFmtId="166" fontId="3" fillId="15" borderId="114" xfId="0" applyNumberFormat="1" applyFont="1" applyFill="1" applyBorder="1" applyProtection="1">
      <protection hidden="1"/>
    </xf>
    <xf numFmtId="166" fontId="15" fillId="21" borderId="118" xfId="0" applyNumberFormat="1" applyFont="1" applyFill="1" applyBorder="1" applyProtection="1">
      <protection hidden="1"/>
    </xf>
    <xf numFmtId="164" fontId="15" fillId="21" borderId="52" xfId="0" applyNumberFormat="1" applyFont="1" applyFill="1" applyBorder="1" applyProtection="1">
      <protection hidden="1"/>
    </xf>
    <xf numFmtId="167" fontId="15" fillId="21" borderId="48" xfId="0" applyNumberFormat="1" applyFont="1" applyFill="1" applyBorder="1" applyProtection="1">
      <protection hidden="1"/>
    </xf>
    <xf numFmtId="166" fontId="15" fillId="21" borderId="119" xfId="0" applyNumberFormat="1" applyFont="1" applyFill="1" applyBorder="1" applyProtection="1">
      <protection hidden="1"/>
    </xf>
    <xf numFmtId="164" fontId="15" fillId="21" borderId="12" xfId="0" applyNumberFormat="1" applyFont="1" applyFill="1" applyBorder="1" applyProtection="1">
      <protection hidden="1"/>
    </xf>
    <xf numFmtId="167" fontId="15" fillId="21" borderId="50" xfId="0" applyNumberFormat="1" applyFont="1" applyFill="1" applyBorder="1" applyProtection="1">
      <protection hidden="1"/>
    </xf>
    <xf numFmtId="166" fontId="15" fillId="21" borderId="120" xfId="0" applyNumberFormat="1" applyFont="1" applyFill="1" applyBorder="1" applyProtection="1">
      <protection hidden="1"/>
    </xf>
    <xf numFmtId="166" fontId="15" fillId="21" borderId="117" xfId="0" applyNumberFormat="1" applyFont="1" applyFill="1" applyBorder="1" applyProtection="1">
      <protection hidden="1"/>
    </xf>
    <xf numFmtId="167" fontId="15" fillId="21" borderId="121" xfId="0" applyNumberFormat="1" applyFont="1" applyFill="1" applyBorder="1" applyProtection="1">
      <protection hidden="1"/>
    </xf>
    <xf numFmtId="166" fontId="15" fillId="21" borderId="122" xfId="0" applyNumberFormat="1" applyFont="1" applyFill="1" applyBorder="1" applyProtection="1">
      <protection hidden="1"/>
    </xf>
    <xf numFmtId="164" fontId="15" fillId="21" borderId="117" xfId="0" applyNumberFormat="1" applyFont="1" applyFill="1" applyBorder="1" applyProtection="1">
      <protection hidden="1"/>
    </xf>
    <xf numFmtId="166" fontId="15" fillId="0" borderId="34" xfId="0" applyNumberFormat="1" applyFont="1" applyFill="1" applyBorder="1" applyAlignment="1" applyProtection="1">
      <alignment horizontal="center" vertical="center"/>
      <protection hidden="1"/>
    </xf>
    <xf numFmtId="0" fontId="50" fillId="5" borderId="0" xfId="0" applyFont="1" applyFill="1" applyAlignment="1" applyProtection="1">
      <alignment horizontal="center" vertical="center"/>
      <protection hidden="1"/>
    </xf>
    <xf numFmtId="164" fontId="0" fillId="11" borderId="87" xfId="0" applyNumberFormat="1" applyFill="1" applyBorder="1" applyAlignment="1" applyProtection="1">
      <alignment horizontal="right" vertical="center"/>
      <protection hidden="1"/>
    </xf>
    <xf numFmtId="164" fontId="0" fillId="11" borderId="78" xfId="0" applyNumberFormat="1" applyFill="1" applyBorder="1" applyAlignment="1" applyProtection="1">
      <alignment horizontal="right" vertical="center"/>
      <protection hidden="1"/>
    </xf>
    <xf numFmtId="164" fontId="0" fillId="11" borderId="158" xfId="0" applyNumberFormat="1" applyFill="1" applyBorder="1" applyAlignment="1" applyProtection="1">
      <alignment horizontal="right" vertical="center"/>
      <protection hidden="1"/>
    </xf>
    <xf numFmtId="164" fontId="0" fillId="11" borderId="88" xfId="0" applyNumberFormat="1" applyFill="1" applyBorder="1" applyAlignment="1" applyProtection="1">
      <alignment horizontal="right" vertical="center"/>
      <protection hidden="1"/>
    </xf>
    <xf numFmtId="164" fontId="0" fillId="11" borderId="79" xfId="0" applyNumberFormat="1" applyFill="1" applyBorder="1" applyAlignment="1" applyProtection="1">
      <alignment horizontal="right" vertical="center"/>
      <protection hidden="1"/>
    </xf>
    <xf numFmtId="164" fontId="0" fillId="11" borderId="160" xfId="0" applyNumberFormat="1" applyFill="1" applyBorder="1" applyAlignment="1" applyProtection="1">
      <alignment horizontal="right" vertical="center"/>
      <protection hidden="1"/>
    </xf>
    <xf numFmtId="164" fontId="0" fillId="11" borderId="89" xfId="0" applyNumberFormat="1" applyFill="1" applyBorder="1" applyAlignment="1" applyProtection="1">
      <alignment horizontal="right" vertical="center"/>
      <protection hidden="1"/>
    </xf>
    <xf numFmtId="164" fontId="0" fillId="11" borderId="81" xfId="0" applyNumberFormat="1" applyFill="1" applyBorder="1" applyAlignment="1" applyProtection="1">
      <alignment horizontal="right" vertical="center"/>
      <protection hidden="1"/>
    </xf>
    <xf numFmtId="164" fontId="0" fillId="11" borderId="162" xfId="0" applyNumberFormat="1" applyFill="1" applyBorder="1" applyAlignment="1" applyProtection="1">
      <alignment horizontal="right" vertical="center"/>
      <protection hidden="1"/>
    </xf>
    <xf numFmtId="166" fontId="0" fillId="16" borderId="87" xfId="0" applyNumberFormat="1" applyFill="1" applyBorder="1" applyAlignment="1" applyProtection="1">
      <alignment horizontal="right" vertical="center"/>
      <protection hidden="1"/>
    </xf>
    <xf numFmtId="166" fontId="0" fillId="16" borderId="78" xfId="0" applyNumberFormat="1" applyFill="1" applyBorder="1" applyAlignment="1" applyProtection="1">
      <alignment horizontal="right" vertical="center"/>
      <protection hidden="1"/>
    </xf>
    <xf numFmtId="166" fontId="0" fillId="16" borderId="158" xfId="0" applyNumberFormat="1" applyFill="1" applyBorder="1" applyAlignment="1" applyProtection="1">
      <alignment horizontal="right" vertical="center"/>
      <protection hidden="1"/>
    </xf>
    <xf numFmtId="166" fontId="0" fillId="16" borderId="88" xfId="0" applyNumberFormat="1" applyFill="1" applyBorder="1" applyAlignment="1" applyProtection="1">
      <alignment horizontal="right" vertical="center"/>
      <protection hidden="1"/>
    </xf>
    <xf numFmtId="166" fontId="0" fillId="16" borderId="79" xfId="0" applyNumberFormat="1" applyFill="1" applyBorder="1" applyAlignment="1" applyProtection="1">
      <alignment horizontal="right" vertical="center"/>
      <protection hidden="1"/>
    </xf>
    <xf numFmtId="166" fontId="0" fillId="16" borderId="160" xfId="0" applyNumberFormat="1" applyFill="1" applyBorder="1" applyAlignment="1" applyProtection="1">
      <alignment horizontal="right" vertical="center"/>
      <protection hidden="1"/>
    </xf>
    <xf numFmtId="164" fontId="0" fillId="16" borderId="88" xfId="0" applyNumberFormat="1" applyFill="1" applyBorder="1" applyAlignment="1" applyProtection="1">
      <alignment horizontal="right" vertical="center"/>
      <protection hidden="1"/>
    </xf>
    <xf numFmtId="164" fontId="0" fillId="16" borderId="79" xfId="0" applyNumberFormat="1" applyFill="1" applyBorder="1" applyAlignment="1" applyProtection="1">
      <alignment horizontal="right" vertical="center"/>
      <protection hidden="1"/>
    </xf>
    <xf numFmtId="164" fontId="0" fillId="16" borderId="160" xfId="0" applyNumberFormat="1" applyFill="1" applyBorder="1" applyAlignment="1" applyProtection="1">
      <alignment horizontal="right" vertical="center"/>
      <protection hidden="1"/>
    </xf>
    <xf numFmtId="164" fontId="0" fillId="16" borderId="89" xfId="0" applyNumberFormat="1" applyFill="1" applyBorder="1" applyAlignment="1" applyProtection="1">
      <alignment horizontal="right" vertical="center"/>
      <protection hidden="1"/>
    </xf>
    <xf numFmtId="164" fontId="0" fillId="16" borderId="81" xfId="0" applyNumberFormat="1" applyFill="1" applyBorder="1" applyAlignment="1" applyProtection="1">
      <alignment horizontal="right" vertical="center"/>
      <protection hidden="1"/>
    </xf>
    <xf numFmtId="164" fontId="0" fillId="8" borderId="87" xfId="0" applyNumberFormat="1" applyFill="1" applyBorder="1" applyAlignment="1" applyProtection="1">
      <alignment horizontal="right" vertical="center"/>
      <protection hidden="1"/>
    </xf>
    <xf numFmtId="164" fontId="0" fillId="8" borderId="78" xfId="0" applyNumberFormat="1" applyFill="1" applyBorder="1" applyAlignment="1" applyProtection="1">
      <alignment horizontal="right" vertical="center"/>
      <protection hidden="1"/>
    </xf>
    <xf numFmtId="164" fontId="0" fillId="8" borderId="158" xfId="0" applyNumberFormat="1" applyFill="1" applyBorder="1" applyAlignment="1" applyProtection="1">
      <alignment horizontal="right" vertical="center"/>
      <protection hidden="1"/>
    </xf>
    <xf numFmtId="164" fontId="0" fillId="8" borderId="88" xfId="0" applyNumberFormat="1" applyFill="1" applyBorder="1" applyAlignment="1" applyProtection="1">
      <alignment horizontal="right" vertical="center"/>
      <protection hidden="1"/>
    </xf>
    <xf numFmtId="164" fontId="0" fillId="8" borderId="79" xfId="0" applyNumberFormat="1" applyFill="1" applyBorder="1" applyAlignment="1" applyProtection="1">
      <alignment horizontal="right" vertical="center"/>
      <protection hidden="1"/>
    </xf>
    <xf numFmtId="164" fontId="0" fillId="8" borderId="160" xfId="0" applyNumberFormat="1" applyFill="1" applyBorder="1" applyAlignment="1" applyProtection="1">
      <alignment horizontal="right" vertical="center"/>
      <protection hidden="1"/>
    </xf>
    <xf numFmtId="164" fontId="0" fillId="8" borderId="89" xfId="0" applyNumberFormat="1" applyFill="1" applyBorder="1" applyAlignment="1" applyProtection="1">
      <alignment horizontal="right" vertical="center"/>
      <protection hidden="1"/>
    </xf>
    <xf numFmtId="164" fontId="0" fillId="8" borderId="81" xfId="0" applyNumberFormat="1" applyFill="1" applyBorder="1" applyAlignment="1" applyProtection="1">
      <alignment horizontal="right" vertical="center"/>
      <protection hidden="1"/>
    </xf>
    <xf numFmtId="164" fontId="0" fillId="8" borderId="162" xfId="0" applyNumberFormat="1" applyFill="1" applyBorder="1" applyAlignment="1" applyProtection="1">
      <alignment horizontal="right" vertical="center"/>
      <protection hidden="1"/>
    </xf>
    <xf numFmtId="164" fontId="0" fillId="14" borderId="87" xfId="0" applyNumberFormat="1" applyFill="1" applyBorder="1" applyAlignment="1" applyProtection="1">
      <alignment horizontal="right" vertical="center"/>
      <protection hidden="1"/>
    </xf>
    <xf numFmtId="164" fontId="0" fillId="14" borderId="78" xfId="0" applyNumberFormat="1" applyFill="1" applyBorder="1" applyAlignment="1" applyProtection="1">
      <alignment horizontal="right" vertical="center"/>
      <protection hidden="1"/>
    </xf>
    <xf numFmtId="164" fontId="0" fillId="14" borderId="158" xfId="0" applyNumberFormat="1" applyFill="1" applyBorder="1" applyAlignment="1" applyProtection="1">
      <alignment horizontal="right" vertical="center"/>
      <protection hidden="1"/>
    </xf>
    <xf numFmtId="164" fontId="0" fillId="14" borderId="88" xfId="0" applyNumberFormat="1" applyFill="1" applyBorder="1" applyAlignment="1" applyProtection="1">
      <alignment horizontal="right" vertical="center"/>
      <protection hidden="1"/>
    </xf>
    <xf numFmtId="164" fontId="0" fillId="14" borderId="79" xfId="0" applyNumberFormat="1" applyFill="1" applyBorder="1" applyAlignment="1" applyProtection="1">
      <alignment horizontal="right" vertical="center"/>
      <protection hidden="1"/>
    </xf>
    <xf numFmtId="164" fontId="0" fillId="14" borderId="160" xfId="0" applyNumberFormat="1" applyFill="1" applyBorder="1" applyAlignment="1" applyProtection="1">
      <alignment horizontal="right" vertical="center"/>
      <protection hidden="1"/>
    </xf>
    <xf numFmtId="164" fontId="0" fillId="14" borderId="89" xfId="0" applyNumberFormat="1" applyFill="1" applyBorder="1" applyAlignment="1" applyProtection="1">
      <alignment horizontal="right" vertical="center"/>
      <protection hidden="1"/>
    </xf>
    <xf numFmtId="164" fontId="0" fillId="14" borderId="81" xfId="0" applyNumberFormat="1" applyFill="1" applyBorder="1" applyAlignment="1" applyProtection="1">
      <alignment horizontal="right" vertical="center"/>
      <protection hidden="1"/>
    </xf>
    <xf numFmtId="164" fontId="0" fillId="14" borderId="162" xfId="0" applyNumberFormat="1" applyFill="1" applyBorder="1" applyAlignment="1" applyProtection="1">
      <alignment horizontal="right" vertical="center"/>
      <protection hidden="1"/>
    </xf>
    <xf numFmtId="164" fontId="0" fillId="6" borderId="87" xfId="0" applyNumberFormat="1" applyFill="1" applyBorder="1" applyAlignment="1" applyProtection="1">
      <alignment horizontal="right" vertical="center"/>
      <protection hidden="1"/>
    </xf>
    <xf numFmtId="164" fontId="0" fillId="6" borderId="78" xfId="0" applyNumberFormat="1" applyFill="1" applyBorder="1" applyAlignment="1" applyProtection="1">
      <alignment horizontal="right" vertical="center"/>
      <protection hidden="1"/>
    </xf>
    <xf numFmtId="164" fontId="0" fillId="6" borderId="158" xfId="0" applyNumberFormat="1" applyFill="1" applyBorder="1" applyAlignment="1" applyProtection="1">
      <alignment horizontal="right" vertical="center"/>
      <protection hidden="1"/>
    </xf>
    <xf numFmtId="164" fontId="0" fillId="6" borderId="88" xfId="0" applyNumberFormat="1" applyFill="1" applyBorder="1" applyAlignment="1" applyProtection="1">
      <alignment horizontal="right" vertical="center"/>
      <protection hidden="1"/>
    </xf>
    <xf numFmtId="164" fontId="0" fillId="6" borderId="79" xfId="0" applyNumberFormat="1" applyFill="1" applyBorder="1" applyAlignment="1" applyProtection="1">
      <alignment horizontal="right" vertical="center"/>
      <protection hidden="1"/>
    </xf>
    <xf numFmtId="164" fontId="0" fillId="6" borderId="160" xfId="0" applyNumberFormat="1" applyFill="1" applyBorder="1" applyAlignment="1" applyProtection="1">
      <alignment horizontal="right" vertical="center"/>
      <protection hidden="1"/>
    </xf>
    <xf numFmtId="164" fontId="0" fillId="6" borderId="89" xfId="0" applyNumberFormat="1" applyFill="1" applyBorder="1" applyAlignment="1" applyProtection="1">
      <alignment horizontal="right" vertical="center"/>
      <protection hidden="1"/>
    </xf>
    <xf numFmtId="164" fontId="0" fillId="6" borderId="81" xfId="0" applyNumberFormat="1" applyFill="1" applyBorder="1" applyAlignment="1" applyProtection="1">
      <alignment horizontal="right" vertical="center"/>
      <protection hidden="1"/>
    </xf>
    <xf numFmtId="164" fontId="0" fillId="6" borderId="162" xfId="0" applyNumberFormat="1" applyFill="1" applyBorder="1" applyAlignment="1" applyProtection="1">
      <alignment horizontal="right" vertical="center"/>
      <protection hidden="1"/>
    </xf>
    <xf numFmtId="166" fontId="0" fillId="29" borderId="22" xfId="0" applyNumberFormat="1" applyFill="1" applyBorder="1" applyAlignment="1" applyProtection="1">
      <alignment horizontal="center"/>
      <protection hidden="1"/>
    </xf>
    <xf numFmtId="166" fontId="0" fillId="29" borderId="163" xfId="0" applyNumberFormat="1" applyFill="1" applyBorder="1" applyAlignment="1" applyProtection="1">
      <alignment horizontal="center"/>
      <protection hidden="1"/>
    </xf>
    <xf numFmtId="166" fontId="0" fillId="29" borderId="164" xfId="0" applyNumberFormat="1" applyFill="1" applyBorder="1" applyAlignment="1" applyProtection="1">
      <alignment horizontal="center"/>
      <protection hidden="1"/>
    </xf>
    <xf numFmtId="0" fontId="6" fillId="5" borderId="0" xfId="4" applyFill="1" applyAlignment="1" applyProtection="1">
      <alignment horizontal="center" vertical="center"/>
      <protection locked="0"/>
    </xf>
    <xf numFmtId="0" fontId="62" fillId="0" borderId="0" xfId="3" applyFont="1" applyAlignment="1" applyProtection="1">
      <alignment horizontal="left" vertical="center"/>
      <protection locked="0"/>
    </xf>
    <xf numFmtId="0" fontId="63" fillId="21" borderId="128" xfId="3" applyFont="1" applyFill="1" applyBorder="1" applyAlignment="1" applyProtection="1">
      <alignment horizontal="left" vertical="center" wrapText="1"/>
      <protection locked="0"/>
    </xf>
    <xf numFmtId="0" fontId="63" fillId="21" borderId="129" xfId="3" applyFont="1" applyFill="1" applyBorder="1" applyAlignment="1" applyProtection="1">
      <alignment horizontal="left" vertical="center" wrapText="1"/>
      <protection locked="0"/>
    </xf>
    <xf numFmtId="49" fontId="63" fillId="21" borderId="130" xfId="3" applyNumberFormat="1" applyFont="1" applyFill="1" applyBorder="1" applyAlignment="1" applyProtection="1">
      <alignment horizontal="center" vertical="center" wrapText="1"/>
      <protection locked="0"/>
    </xf>
    <xf numFmtId="49" fontId="63" fillId="21" borderId="129" xfId="3" applyNumberFormat="1" applyFont="1" applyFill="1" applyBorder="1" applyAlignment="1" applyProtection="1">
      <alignment horizontal="center" vertical="center" wrapText="1"/>
      <protection locked="0"/>
    </xf>
    <xf numFmtId="49" fontId="63" fillId="21" borderId="128" xfId="3" applyNumberFormat="1" applyFont="1" applyFill="1" applyBorder="1" applyAlignment="1" applyProtection="1">
      <alignment horizontal="center" vertical="center" wrapText="1"/>
      <protection locked="0"/>
    </xf>
    <xf numFmtId="0" fontId="14" fillId="5" borderId="36" xfId="0" applyFont="1" applyFill="1" applyBorder="1" applyAlignment="1" applyProtection="1">
      <alignment horizontal="right" vertical="center"/>
      <protection hidden="1"/>
    </xf>
    <xf numFmtId="0" fontId="14" fillId="5" borderId="37" xfId="0" applyFont="1" applyFill="1" applyBorder="1" applyAlignment="1" applyProtection="1">
      <alignment horizontal="right" vertical="center"/>
      <protection hidden="1"/>
    </xf>
    <xf numFmtId="0" fontId="14" fillId="5" borderId="38" xfId="0" applyFont="1" applyFill="1" applyBorder="1" applyAlignment="1" applyProtection="1">
      <alignment horizontal="right" vertical="center"/>
      <protection hidden="1"/>
    </xf>
    <xf numFmtId="0" fontId="34" fillId="21" borderId="0" xfId="0" applyFont="1" applyFill="1" applyAlignment="1" applyProtection="1">
      <alignment horizontal="left" vertical="center" wrapText="1"/>
      <protection locked="0" hidden="1"/>
    </xf>
    <xf numFmtId="0" fontId="6" fillId="5" borderId="0" xfId="4" applyFill="1" applyAlignment="1" applyProtection="1">
      <alignment horizontal="center" vertical="center"/>
      <protection locked="0" hidden="1"/>
    </xf>
    <xf numFmtId="0" fontId="40" fillId="0" borderId="0" xfId="3" applyFont="1" applyAlignment="1" applyProtection="1">
      <alignment horizontal="left" vertical="center"/>
      <protection locked="0" hidden="1"/>
    </xf>
    <xf numFmtId="0" fontId="34" fillId="8" borderId="0" xfId="0" applyFont="1" applyFill="1" applyAlignment="1" applyProtection="1">
      <alignment horizontal="left" vertical="center" wrapText="1"/>
      <protection hidden="1"/>
    </xf>
    <xf numFmtId="0" fontId="71" fillId="8" borderId="0" xfId="0" applyFont="1" applyFill="1" applyAlignment="1" applyProtection="1">
      <alignment horizontal="left" vertical="center" wrapText="1"/>
      <protection hidden="1"/>
    </xf>
    <xf numFmtId="0" fontId="29" fillId="23" borderId="5" xfId="0" applyFont="1" applyFill="1" applyBorder="1" applyAlignment="1" applyProtection="1">
      <alignment horizontal="left" vertical="top"/>
      <protection locked="0" hidden="1"/>
    </xf>
    <xf numFmtId="0" fontId="29" fillId="23" borderId="2" xfId="0" applyFont="1" applyFill="1" applyBorder="1" applyAlignment="1" applyProtection="1">
      <alignment horizontal="left" vertical="top"/>
      <protection locked="0" hidden="1"/>
    </xf>
    <xf numFmtId="0" fontId="29" fillId="23" borderId="6" xfId="0" applyFont="1" applyFill="1" applyBorder="1" applyAlignment="1" applyProtection="1">
      <alignment horizontal="left" vertical="top"/>
      <protection locked="0" hidden="1"/>
    </xf>
    <xf numFmtId="0" fontId="29" fillId="23" borderId="9" xfId="0" applyFont="1" applyFill="1" applyBorder="1" applyAlignment="1" applyProtection="1">
      <alignment horizontal="left" vertical="top"/>
      <protection locked="0" hidden="1"/>
    </xf>
    <xf numFmtId="0" fontId="29" fillId="23" borderId="0" xfId="0" applyFont="1" applyFill="1" applyBorder="1" applyAlignment="1" applyProtection="1">
      <alignment horizontal="left" vertical="top"/>
      <protection locked="0" hidden="1"/>
    </xf>
    <xf numFmtId="0" fontId="29" fillId="23" borderId="8" xfId="0" applyFont="1" applyFill="1" applyBorder="1" applyAlignment="1" applyProtection="1">
      <alignment horizontal="left" vertical="top"/>
      <protection locked="0" hidden="1"/>
    </xf>
    <xf numFmtId="0" fontId="29" fillId="23" borderId="10" xfId="0" applyFont="1" applyFill="1" applyBorder="1" applyAlignment="1" applyProtection="1">
      <alignment horizontal="left" vertical="top"/>
      <protection locked="0" hidden="1"/>
    </xf>
    <xf numFmtId="0" fontId="29" fillId="23" borderId="1" xfId="0" applyFont="1" applyFill="1" applyBorder="1" applyAlignment="1" applyProtection="1">
      <alignment horizontal="left" vertical="top"/>
      <protection locked="0" hidden="1"/>
    </xf>
    <xf numFmtId="0" fontId="29" fillId="23" borderId="11" xfId="0" applyFont="1" applyFill="1" applyBorder="1" applyAlignment="1" applyProtection="1">
      <alignment horizontal="left" vertical="top"/>
      <protection locked="0" hidden="1"/>
    </xf>
    <xf numFmtId="0" fontId="14" fillId="19" borderId="0" xfId="0" applyFont="1" applyFill="1" applyAlignment="1" applyProtection="1">
      <alignment horizontal="center" vertical="center" wrapText="1"/>
      <protection hidden="1"/>
    </xf>
    <xf numFmtId="0" fontId="50" fillId="5" borderId="27" xfId="0" applyFont="1" applyFill="1" applyBorder="1" applyAlignment="1" applyProtection="1">
      <alignment horizontal="left" vertical="center"/>
      <protection hidden="1"/>
    </xf>
    <xf numFmtId="0" fontId="50" fillId="5" borderId="63" xfId="0" applyFont="1" applyFill="1" applyBorder="1" applyAlignment="1" applyProtection="1">
      <alignment horizontal="left" vertical="center"/>
      <protection hidden="1"/>
    </xf>
    <xf numFmtId="0" fontId="50" fillId="5" borderId="15" xfId="0" applyFont="1" applyFill="1" applyBorder="1" applyAlignment="1" applyProtection="1">
      <alignment horizontal="center" vertical="center"/>
      <protection locked="0" hidden="1"/>
    </xf>
    <xf numFmtId="0" fontId="50" fillId="5" borderId="60" xfId="0" applyFont="1" applyFill="1" applyBorder="1" applyAlignment="1" applyProtection="1">
      <alignment horizontal="center" vertical="center"/>
      <protection locked="0" hidden="1"/>
    </xf>
    <xf numFmtId="0" fontId="50" fillId="5" borderId="147" xfId="0" applyFont="1" applyFill="1" applyBorder="1" applyAlignment="1" applyProtection="1">
      <alignment horizontal="center" vertical="center"/>
      <protection locked="0" hidden="1"/>
    </xf>
    <xf numFmtId="0" fontId="32" fillId="13" borderId="131" xfId="0" applyFont="1" applyFill="1" applyBorder="1" applyAlignment="1" applyProtection="1">
      <alignment horizontal="left" vertical="center" wrapText="1"/>
      <protection hidden="1"/>
    </xf>
    <xf numFmtId="0" fontId="32" fillId="13" borderId="132" xfId="0" applyFont="1" applyFill="1" applyBorder="1" applyAlignment="1" applyProtection="1">
      <alignment horizontal="left" vertical="center" wrapText="1"/>
      <protection hidden="1"/>
    </xf>
    <xf numFmtId="0" fontId="32" fillId="13" borderId="133" xfId="0" applyFont="1" applyFill="1" applyBorder="1" applyAlignment="1" applyProtection="1">
      <alignment horizontal="left" vertical="center" wrapText="1"/>
      <protection hidden="1"/>
    </xf>
    <xf numFmtId="0" fontId="32" fillId="10" borderId="134" xfId="0" applyFont="1" applyFill="1" applyBorder="1" applyAlignment="1" applyProtection="1">
      <alignment horizontal="left" vertical="center" wrapText="1"/>
      <protection hidden="1"/>
    </xf>
    <xf numFmtId="0" fontId="32" fillId="10" borderId="135" xfId="0" applyFont="1" applyFill="1" applyBorder="1" applyAlignment="1" applyProtection="1">
      <alignment horizontal="left" vertical="center" wrapText="1"/>
      <protection hidden="1"/>
    </xf>
    <xf numFmtId="0" fontId="32" fillId="10" borderId="136" xfId="0" applyFont="1" applyFill="1" applyBorder="1" applyAlignment="1" applyProtection="1">
      <alignment horizontal="left" vertical="center" wrapText="1"/>
      <protection hidden="1"/>
    </xf>
    <xf numFmtId="0" fontId="35" fillId="21" borderId="0" xfId="0" applyFont="1" applyFill="1" applyAlignment="1" applyProtection="1">
      <alignment horizontal="left" vertical="center" wrapText="1"/>
      <protection locked="0" hidden="1"/>
    </xf>
    <xf numFmtId="0" fontId="0" fillId="5" borderId="0" xfId="0" applyFill="1" applyBorder="1" applyAlignment="1">
      <alignment horizontal="center"/>
    </xf>
    <xf numFmtId="0" fontId="61" fillId="14" borderId="83" xfId="0" applyFont="1" applyFill="1" applyBorder="1" applyAlignment="1" applyProtection="1">
      <alignment horizontal="center" vertical="center" wrapText="1"/>
      <protection locked="0"/>
    </xf>
    <xf numFmtId="0" fontId="61" fillId="14" borderId="88" xfId="0" applyFont="1" applyFill="1" applyBorder="1" applyAlignment="1" applyProtection="1">
      <alignment horizontal="center" vertical="center" wrapText="1"/>
      <protection locked="0"/>
    </xf>
    <xf numFmtId="0" fontId="22" fillId="5" borderId="0" xfId="0" applyFont="1" applyFill="1" applyBorder="1" applyAlignment="1">
      <alignment horizontal="center"/>
    </xf>
    <xf numFmtId="0" fontId="61" fillId="16" borderId="83" xfId="0" applyFont="1" applyFill="1" applyBorder="1" applyAlignment="1" applyProtection="1">
      <alignment horizontal="center" vertical="center" wrapText="1"/>
      <protection locked="0"/>
    </xf>
    <xf numFmtId="0" fontId="61" fillId="16" borderId="88" xfId="0" applyFont="1" applyFill="1" applyBorder="1" applyAlignment="1" applyProtection="1">
      <alignment horizontal="center" vertical="center" wrapText="1"/>
      <protection locked="0"/>
    </xf>
    <xf numFmtId="0" fontId="50" fillId="5" borderId="0" xfId="0" applyFont="1" applyFill="1" applyBorder="1" applyAlignment="1" applyProtection="1">
      <alignment horizontal="left" vertical="center"/>
      <protection locked="0"/>
    </xf>
    <xf numFmtId="0" fontId="2" fillId="5" borderId="0" xfId="0" applyFont="1" applyFill="1" applyBorder="1" applyAlignment="1">
      <alignment horizontal="center" vertical="center"/>
    </xf>
    <xf numFmtId="0" fontId="19" fillId="6" borderId="157" xfId="0" applyFont="1" applyFill="1" applyBorder="1" applyAlignment="1">
      <alignment horizontal="left" vertical="center" wrapText="1"/>
    </xf>
    <xf numFmtId="0" fontId="19" fillId="6" borderId="159" xfId="0" applyFont="1" applyFill="1" applyBorder="1" applyAlignment="1">
      <alignment horizontal="left" vertical="center" wrapText="1"/>
    </xf>
    <xf numFmtId="0" fontId="19" fillId="6" borderId="161" xfId="0" applyFont="1" applyFill="1" applyBorder="1" applyAlignment="1">
      <alignment horizontal="left" vertical="center" wrapText="1"/>
    </xf>
    <xf numFmtId="0" fontId="11" fillId="28" borderId="150" xfId="0" applyFont="1" applyFill="1" applyBorder="1" applyAlignment="1">
      <alignment horizontal="center" vertical="center"/>
    </xf>
    <xf numFmtId="0" fontId="11" fillId="28" borderId="151" xfId="0" applyFont="1" applyFill="1" applyBorder="1" applyAlignment="1">
      <alignment horizontal="center" vertical="center"/>
    </xf>
    <xf numFmtId="0" fontId="11" fillId="28" borderId="156" xfId="0" applyFont="1" applyFill="1" applyBorder="1" applyAlignment="1">
      <alignment horizontal="center" vertical="center"/>
    </xf>
    <xf numFmtId="0" fontId="11" fillId="28" borderId="81" xfId="0" applyFont="1" applyFill="1" applyBorder="1" applyAlignment="1">
      <alignment horizontal="center" vertical="center"/>
    </xf>
    <xf numFmtId="0" fontId="19" fillId="8" borderId="157" xfId="0" applyFont="1" applyFill="1" applyBorder="1" applyAlignment="1">
      <alignment horizontal="left" vertical="center" wrapText="1"/>
    </xf>
    <xf numFmtId="0" fontId="19" fillId="8" borderId="159" xfId="0" applyFont="1" applyFill="1" applyBorder="1" applyAlignment="1">
      <alignment horizontal="left" vertical="center" wrapText="1"/>
    </xf>
    <xf numFmtId="0" fontId="19" fillId="8" borderId="161" xfId="0" applyFont="1" applyFill="1" applyBorder="1" applyAlignment="1">
      <alignment horizontal="left" vertical="center" wrapText="1"/>
    </xf>
    <xf numFmtId="0" fontId="19" fillId="14" borderId="157" xfId="0" applyFont="1" applyFill="1" applyBorder="1" applyAlignment="1">
      <alignment horizontal="left" vertical="center"/>
    </xf>
    <xf numFmtId="0" fontId="19" fillId="14" borderId="159" xfId="0" applyFont="1" applyFill="1" applyBorder="1" applyAlignment="1">
      <alignment horizontal="left" vertical="center"/>
    </xf>
    <xf numFmtId="0" fontId="19" fillId="14" borderId="161" xfId="0" applyFont="1" applyFill="1" applyBorder="1" applyAlignment="1">
      <alignment horizontal="left" vertical="center"/>
    </xf>
    <xf numFmtId="0" fontId="61" fillId="14" borderId="82" xfId="0" applyFont="1" applyFill="1" applyBorder="1" applyAlignment="1" applyProtection="1">
      <alignment horizontal="center" vertical="center" wrapText="1"/>
      <protection locked="0"/>
    </xf>
    <xf numFmtId="0" fontId="61" fillId="14" borderId="87" xfId="0" applyFont="1" applyFill="1" applyBorder="1" applyAlignment="1" applyProtection="1">
      <alignment horizontal="center" vertical="center" wrapText="1"/>
      <protection locked="0"/>
    </xf>
    <xf numFmtId="0" fontId="61" fillId="8" borderId="84" xfId="0" applyFont="1" applyFill="1" applyBorder="1" applyAlignment="1" applyProtection="1">
      <alignment horizontal="center" vertical="center" wrapText="1"/>
      <protection locked="0"/>
    </xf>
    <xf numFmtId="0" fontId="61" fillId="8" borderId="89" xfId="0" applyFont="1" applyFill="1" applyBorder="1" applyAlignment="1" applyProtection="1">
      <alignment horizontal="center" vertical="center" wrapText="1"/>
      <protection locked="0"/>
    </xf>
    <xf numFmtId="0" fontId="61" fillId="8" borderId="83" xfId="0" applyFont="1" applyFill="1" applyBorder="1" applyAlignment="1" applyProtection="1">
      <alignment horizontal="center" vertical="center" wrapText="1"/>
      <protection locked="0"/>
    </xf>
    <xf numFmtId="0" fontId="61" fillId="8" borderId="88" xfId="0" applyFont="1" applyFill="1" applyBorder="1" applyAlignment="1" applyProtection="1">
      <alignment horizontal="center" vertical="center" wrapText="1"/>
      <protection locked="0"/>
    </xf>
    <xf numFmtId="0" fontId="61" fillId="8" borderId="82" xfId="0" applyFont="1" applyFill="1" applyBorder="1" applyAlignment="1" applyProtection="1">
      <alignment horizontal="center" vertical="center" wrapText="1"/>
      <protection locked="0"/>
    </xf>
    <xf numFmtId="0" fontId="61" fillId="8" borderId="87" xfId="0" applyFont="1" applyFill="1" applyBorder="1" applyAlignment="1" applyProtection="1">
      <alignment horizontal="center" vertical="center" wrapText="1"/>
      <protection locked="0"/>
    </xf>
    <xf numFmtId="0" fontId="61" fillId="6" borderId="84" xfId="0" applyFont="1" applyFill="1" applyBorder="1" applyAlignment="1" applyProtection="1">
      <alignment horizontal="center" vertical="center" wrapText="1"/>
      <protection locked="0"/>
    </xf>
    <xf numFmtId="0" fontId="61" fillId="6" borderId="89" xfId="0" applyFont="1" applyFill="1" applyBorder="1" applyAlignment="1" applyProtection="1">
      <alignment horizontal="center" vertical="center" wrapText="1"/>
      <protection locked="0"/>
    </xf>
    <xf numFmtId="0" fontId="61" fillId="6" borderId="83" xfId="0" applyFont="1" applyFill="1" applyBorder="1" applyAlignment="1" applyProtection="1">
      <alignment horizontal="center" vertical="center" wrapText="1"/>
      <protection locked="0"/>
    </xf>
    <xf numFmtId="0" fontId="61" fillId="6" borderId="88" xfId="0" applyFont="1" applyFill="1" applyBorder="1" applyAlignment="1" applyProtection="1">
      <alignment horizontal="center" vertical="center" wrapText="1"/>
      <protection locked="0"/>
    </xf>
    <xf numFmtId="0" fontId="15" fillId="3" borderId="33" xfId="0" applyFont="1" applyFill="1" applyBorder="1" applyAlignment="1">
      <alignment horizontal="left" vertical="center" wrapText="1"/>
    </xf>
    <xf numFmtId="0" fontId="15" fillId="3" borderId="100" xfId="0" applyFont="1" applyFill="1" applyBorder="1" applyAlignment="1">
      <alignment horizontal="left" vertical="center" wrapText="1"/>
    </xf>
    <xf numFmtId="0" fontId="15" fillId="0" borderId="0" xfId="0" applyFont="1" applyAlignment="1">
      <alignment horizontal="left" wrapText="1"/>
    </xf>
    <xf numFmtId="0" fontId="2" fillId="28" borderId="18" xfId="0" applyFont="1" applyFill="1" applyBorder="1" applyAlignment="1">
      <alignment horizontal="center" vertical="center"/>
    </xf>
    <xf numFmtId="0" fontId="2" fillId="28" borderId="93" xfId="0" applyFont="1" applyFill="1" applyBorder="1" applyAlignment="1">
      <alignment horizontal="center" vertical="center"/>
    </xf>
    <xf numFmtId="0" fontId="2" fillId="28" borderId="56" xfId="0" applyFont="1" applyFill="1" applyBorder="1" applyAlignment="1">
      <alignment horizontal="center" vertical="center"/>
    </xf>
    <xf numFmtId="0" fontId="2" fillId="28" borderId="68" xfId="0" applyFont="1" applyFill="1" applyBorder="1" applyAlignment="1">
      <alignment horizontal="center" vertical="center"/>
    </xf>
    <xf numFmtId="0" fontId="2" fillId="28" borderId="77" xfId="0" applyFont="1" applyFill="1" applyBorder="1" applyAlignment="1">
      <alignment horizontal="center" vertical="center"/>
    </xf>
    <xf numFmtId="0" fontId="2" fillId="28" borderId="78" xfId="0" applyFont="1" applyFill="1" applyBorder="1" applyAlignment="1">
      <alignment horizontal="center" vertical="center"/>
    </xf>
    <xf numFmtId="0" fontId="2" fillId="28" borderId="80" xfId="0" applyFont="1" applyFill="1" applyBorder="1" applyAlignment="1">
      <alignment horizontal="center" vertical="center"/>
    </xf>
    <xf numFmtId="0" fontId="2" fillId="28" borderId="86" xfId="0" applyFont="1" applyFill="1" applyBorder="1" applyAlignment="1">
      <alignment horizontal="center" vertical="center"/>
    </xf>
    <xf numFmtId="0" fontId="19" fillId="12" borderId="7" xfId="0" applyFont="1" applyFill="1" applyBorder="1" applyAlignment="1">
      <alignment horizontal="center" vertical="center"/>
    </xf>
    <xf numFmtId="0" fontId="19" fillId="12" borderId="17" xfId="0" applyFont="1" applyFill="1" applyBorder="1" applyAlignment="1">
      <alignment horizontal="center" vertical="center"/>
    </xf>
    <xf numFmtId="0" fontId="19" fillId="12" borderId="54" xfId="0" applyFont="1" applyFill="1" applyBorder="1" applyAlignment="1">
      <alignment horizontal="center" vertical="center"/>
    </xf>
    <xf numFmtId="0" fontId="19" fillId="15" borderId="7" xfId="0" applyFont="1" applyFill="1" applyBorder="1" applyAlignment="1">
      <alignment horizontal="center" vertical="center"/>
    </xf>
    <xf numFmtId="0" fontId="19" fillId="15" borderId="17" xfId="0" applyFont="1" applyFill="1" applyBorder="1" applyAlignment="1">
      <alignment horizontal="center" vertical="center"/>
    </xf>
    <xf numFmtId="0" fontId="19" fillId="20" borderId="7" xfId="0" applyFont="1" applyFill="1" applyBorder="1" applyAlignment="1">
      <alignment horizontal="center" vertical="center"/>
    </xf>
    <xf numFmtId="0" fontId="19" fillId="20" borderId="17" xfId="0" applyFont="1" applyFill="1" applyBorder="1" applyAlignment="1">
      <alignment horizontal="center" vertical="center"/>
    </xf>
    <xf numFmtId="0" fontId="19" fillId="20" borderId="54" xfId="0" applyFont="1" applyFill="1" applyBorder="1" applyAlignment="1">
      <alignment horizontal="center" vertical="center"/>
    </xf>
    <xf numFmtId="0" fontId="36" fillId="0" borderId="0" xfId="0" applyFont="1" applyAlignment="1" applyProtection="1">
      <alignment horizontal="left" vertical="center"/>
      <protection locked="0"/>
    </xf>
    <xf numFmtId="0" fontId="16" fillId="5" borderId="0" xfId="0" applyFont="1" applyFill="1" applyBorder="1" applyAlignment="1">
      <alignment horizontal="center" vertical="center" textRotation="90"/>
    </xf>
    <xf numFmtId="0" fontId="19" fillId="17" borderId="4" xfId="0" applyFont="1" applyFill="1" applyBorder="1" applyAlignment="1">
      <alignment horizontal="center" vertical="center" wrapText="1"/>
    </xf>
    <xf numFmtId="0" fontId="19" fillId="15" borderId="4" xfId="0" applyFont="1" applyFill="1" applyBorder="1" applyAlignment="1">
      <alignment horizontal="center" vertical="center" wrapText="1"/>
    </xf>
    <xf numFmtId="0" fontId="19" fillId="20" borderId="7" xfId="0" applyFont="1" applyFill="1" applyBorder="1" applyAlignment="1">
      <alignment horizontal="center" vertical="center" wrapText="1"/>
    </xf>
    <xf numFmtId="0" fontId="19" fillId="20" borderId="17" xfId="0" applyFont="1" applyFill="1" applyBorder="1" applyAlignment="1">
      <alignment horizontal="center" vertical="center" wrapText="1"/>
    </xf>
    <xf numFmtId="0" fontId="19" fillId="20" borderId="54" xfId="0" applyFont="1" applyFill="1" applyBorder="1" applyAlignment="1">
      <alignment horizontal="center" vertical="center" wrapText="1"/>
    </xf>
    <xf numFmtId="0" fontId="50" fillId="5" borderId="0" xfId="0" applyFont="1" applyFill="1" applyAlignment="1" applyProtection="1">
      <alignment horizontal="left" vertical="center"/>
      <protection locked="0"/>
    </xf>
    <xf numFmtId="0" fontId="3" fillId="15" borderId="90" xfId="0" applyFont="1" applyFill="1" applyBorder="1" applyAlignment="1">
      <alignment horizontal="center" vertical="center"/>
    </xf>
    <xf numFmtId="0" fontId="3" fillId="15" borderId="91" xfId="0" applyFont="1" applyFill="1" applyBorder="1" applyAlignment="1">
      <alignment horizontal="center" vertical="center"/>
    </xf>
    <xf numFmtId="0" fontId="3" fillId="15" borderId="92" xfId="0" applyFont="1" applyFill="1" applyBorder="1" applyAlignment="1">
      <alignment horizontal="center" vertical="center"/>
    </xf>
    <xf numFmtId="0" fontId="2" fillId="28" borderId="85" xfId="0" applyFont="1" applyFill="1" applyBorder="1" applyAlignment="1">
      <alignment horizontal="center" vertical="center"/>
    </xf>
    <xf numFmtId="0" fontId="11" fillId="28" borderId="33" xfId="0" applyFont="1" applyFill="1" applyBorder="1" applyAlignment="1">
      <alignment horizontal="center" vertical="center"/>
    </xf>
    <xf numFmtId="0" fontId="11" fillId="28" borderId="99" xfId="0" applyFont="1" applyFill="1" applyBorder="1" applyAlignment="1">
      <alignment horizontal="center" vertical="center"/>
    </xf>
    <xf numFmtId="0" fontId="11" fillId="28" borderId="100"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1" fillId="28" borderId="152" xfId="0" applyFont="1" applyFill="1" applyBorder="1" applyAlignment="1">
      <alignment horizontal="center" vertical="center"/>
    </xf>
    <xf numFmtId="0" fontId="11" fillId="28" borderId="153" xfId="0" applyFont="1" applyFill="1" applyBorder="1" applyAlignment="1">
      <alignment horizontal="center" vertical="center"/>
    </xf>
    <xf numFmtId="0" fontId="11" fillId="28" borderId="84" xfId="0" applyFont="1" applyFill="1" applyBorder="1" applyAlignment="1">
      <alignment horizontal="center" vertical="center"/>
    </xf>
    <xf numFmtId="0" fontId="11" fillId="28" borderId="89" xfId="0" applyFont="1" applyFill="1" applyBorder="1" applyAlignment="1">
      <alignment horizontal="center" vertical="center"/>
    </xf>
    <xf numFmtId="0" fontId="61" fillId="16" borderId="82" xfId="0" applyFont="1" applyFill="1" applyBorder="1" applyAlignment="1" applyProtection="1">
      <alignment horizontal="center" vertical="center" wrapText="1"/>
      <protection locked="0"/>
    </xf>
    <xf numFmtId="0" fontId="61" fillId="16" borderId="87" xfId="0" applyFont="1" applyFill="1" applyBorder="1" applyAlignment="1" applyProtection="1">
      <alignment horizontal="center" vertical="center" wrapText="1"/>
      <protection locked="0"/>
    </xf>
    <xf numFmtId="0" fontId="61" fillId="11" borderId="84" xfId="0" applyFont="1" applyFill="1" applyBorder="1" applyAlignment="1" applyProtection="1">
      <alignment horizontal="center" vertical="center" wrapText="1"/>
      <protection locked="0"/>
    </xf>
    <xf numFmtId="0" fontId="61" fillId="11" borderId="89" xfId="0" applyFont="1" applyFill="1" applyBorder="1" applyAlignment="1" applyProtection="1">
      <alignment horizontal="center" vertical="center" wrapText="1"/>
      <protection locked="0"/>
    </xf>
    <xf numFmtId="0" fontId="19" fillId="16" borderId="157" xfId="0" applyFont="1" applyFill="1" applyBorder="1" applyAlignment="1">
      <alignment horizontal="left" vertical="center" wrapText="1"/>
    </xf>
    <xf numFmtId="0" fontId="19" fillId="16" borderId="159" xfId="0" applyFont="1" applyFill="1" applyBorder="1" applyAlignment="1">
      <alignment horizontal="left" vertical="center" wrapText="1"/>
    </xf>
    <xf numFmtId="0" fontId="19" fillId="16" borderId="161" xfId="0" applyFont="1" applyFill="1" applyBorder="1" applyAlignment="1">
      <alignment horizontal="left" vertical="center" wrapText="1"/>
    </xf>
    <xf numFmtId="0" fontId="61" fillId="29" borderId="24" xfId="0" applyFont="1" applyFill="1" applyBorder="1" applyAlignment="1" applyProtection="1">
      <alignment horizontal="center" vertical="center" wrapText="1"/>
      <protection locked="0"/>
    </xf>
    <xf numFmtId="0" fontId="61" fillId="29" borderId="22" xfId="0" applyFont="1" applyFill="1" applyBorder="1" applyAlignment="1" applyProtection="1">
      <alignment horizontal="center" vertical="center" wrapText="1"/>
      <protection locked="0"/>
    </xf>
    <xf numFmtId="0" fontId="61" fillId="16" borderId="84" xfId="0" applyFont="1" applyFill="1" applyBorder="1" applyAlignment="1" applyProtection="1">
      <alignment horizontal="center" vertical="center" wrapText="1"/>
      <protection locked="0"/>
    </xf>
    <xf numFmtId="0" fontId="61" fillId="16" borderId="89" xfId="0" applyFont="1" applyFill="1" applyBorder="1" applyAlignment="1" applyProtection="1">
      <alignment horizontal="center" vertical="center" wrapText="1"/>
      <protection locked="0"/>
    </xf>
    <xf numFmtId="0" fontId="61" fillId="6" borderId="82" xfId="0" applyFont="1" applyFill="1" applyBorder="1" applyAlignment="1" applyProtection="1">
      <alignment horizontal="center" vertical="center" wrapText="1"/>
      <protection locked="0"/>
    </xf>
    <xf numFmtId="0" fontId="61" fillId="6" borderId="87" xfId="0" applyFont="1" applyFill="1" applyBorder="1" applyAlignment="1" applyProtection="1">
      <alignment horizontal="center" vertical="center" wrapText="1"/>
      <protection locked="0"/>
    </xf>
    <xf numFmtId="0" fontId="19" fillId="11" borderId="157" xfId="0" applyFont="1" applyFill="1" applyBorder="1" applyAlignment="1">
      <alignment horizontal="left" vertical="center"/>
    </xf>
    <xf numFmtId="0" fontId="19" fillId="11" borderId="159" xfId="0" applyFont="1" applyFill="1" applyBorder="1" applyAlignment="1">
      <alignment horizontal="left" vertical="center"/>
    </xf>
    <xf numFmtId="0" fontId="19" fillId="11" borderId="161" xfId="0" applyFont="1" applyFill="1" applyBorder="1" applyAlignment="1">
      <alignment horizontal="left" vertical="center"/>
    </xf>
    <xf numFmtId="0" fontId="61" fillId="14" borderId="84" xfId="0" applyFont="1" applyFill="1" applyBorder="1" applyAlignment="1" applyProtection="1">
      <alignment horizontal="center" vertical="center" wrapText="1"/>
      <protection locked="0"/>
    </xf>
    <xf numFmtId="0" fontId="61" fillId="14" borderId="89" xfId="0" applyFont="1" applyFill="1" applyBorder="1" applyAlignment="1" applyProtection="1">
      <alignment horizontal="center" vertical="center" wrapText="1"/>
      <protection locked="0"/>
    </xf>
    <xf numFmtId="0" fontId="61" fillId="11" borderId="83" xfId="0" applyFont="1" applyFill="1" applyBorder="1" applyAlignment="1" applyProtection="1">
      <alignment horizontal="center" vertical="center" wrapText="1"/>
      <protection locked="0"/>
    </xf>
    <xf numFmtId="0" fontId="61" fillId="11" borderId="88" xfId="0" applyFont="1" applyFill="1" applyBorder="1" applyAlignment="1" applyProtection="1">
      <alignment horizontal="center" vertical="center" wrapText="1"/>
      <protection locked="0"/>
    </xf>
    <xf numFmtId="0" fontId="61" fillId="11" borderId="82" xfId="0" applyFont="1" applyFill="1" applyBorder="1" applyAlignment="1" applyProtection="1">
      <alignment horizontal="center" vertical="center" wrapText="1"/>
      <protection locked="0"/>
    </xf>
    <xf numFmtId="0" fontId="61" fillId="11" borderId="87" xfId="0" applyFont="1" applyFill="1" applyBorder="1" applyAlignment="1" applyProtection="1">
      <alignment horizontal="center" vertical="center" wrapText="1"/>
      <protection locked="0"/>
    </xf>
    <xf numFmtId="0" fontId="26" fillId="21" borderId="0" xfId="0" applyFont="1" applyFill="1" applyAlignment="1">
      <alignment horizontal="left" vertical="center" wrapText="1"/>
    </xf>
    <xf numFmtId="0" fontId="26" fillId="21" borderId="0" xfId="0" applyFont="1" applyFill="1" applyAlignment="1">
      <alignment horizontal="left" vertical="center"/>
    </xf>
    <xf numFmtId="0" fontId="13" fillId="23" borderId="5" xfId="0" applyFont="1" applyFill="1" applyBorder="1" applyAlignment="1">
      <alignment horizontal="left" vertical="top"/>
    </xf>
    <xf numFmtId="0" fontId="13" fillId="23" borderId="2" xfId="0" applyFont="1" applyFill="1" applyBorder="1" applyAlignment="1">
      <alignment horizontal="left" vertical="top"/>
    </xf>
    <xf numFmtId="0" fontId="13" fillId="23" borderId="6" xfId="0" applyFont="1" applyFill="1" applyBorder="1" applyAlignment="1">
      <alignment horizontal="left" vertical="top"/>
    </xf>
    <xf numFmtId="0" fontId="13" fillId="23" borderId="9" xfId="0" applyFont="1" applyFill="1" applyBorder="1" applyAlignment="1">
      <alignment horizontal="left" vertical="top"/>
    </xf>
    <xf numFmtId="0" fontId="13" fillId="23" borderId="0" xfId="0" applyFont="1" applyFill="1" applyAlignment="1">
      <alignment horizontal="left" vertical="top"/>
    </xf>
    <xf numFmtId="0" fontId="13" fillId="23" borderId="8" xfId="0" applyFont="1" applyFill="1" applyBorder="1" applyAlignment="1">
      <alignment horizontal="left" vertical="top"/>
    </xf>
    <xf numFmtId="0" fontId="13" fillId="23" borderId="10" xfId="0" applyFont="1" applyFill="1" applyBorder="1" applyAlignment="1">
      <alignment horizontal="left" vertical="top"/>
    </xf>
    <xf numFmtId="0" fontId="13" fillId="23" borderId="1" xfId="0" applyFont="1" applyFill="1" applyBorder="1" applyAlignment="1">
      <alignment horizontal="left" vertical="top"/>
    </xf>
    <xf numFmtId="0" fontId="13" fillId="23" borderId="11" xfId="0" applyFont="1" applyFill="1" applyBorder="1" applyAlignment="1">
      <alignment horizontal="left" vertical="top"/>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0" fillId="20" borderId="4" xfId="0" applyFill="1" applyBorder="1" applyAlignment="1">
      <alignment horizontal="center" vertical="center"/>
    </xf>
    <xf numFmtId="0" fontId="0" fillId="15" borderId="7" xfId="0" applyFill="1" applyBorder="1" applyAlignment="1">
      <alignment horizontal="left" vertical="center"/>
    </xf>
    <xf numFmtId="0" fontId="0" fillId="15" borderId="54" xfId="0" applyFill="1" applyBorder="1" applyAlignment="1">
      <alignment horizontal="left" vertical="center"/>
    </xf>
    <xf numFmtId="0" fontId="0" fillId="20" borderId="7" xfId="0" applyFill="1" applyBorder="1" applyAlignment="1">
      <alignment horizontal="left" vertical="center"/>
    </xf>
    <xf numFmtId="0" fontId="0" fillId="20" borderId="17" xfId="0" applyFill="1" applyBorder="1" applyAlignment="1">
      <alignment horizontal="left" vertical="center"/>
    </xf>
    <xf numFmtId="0" fontId="0" fillId="20" borderId="54" xfId="0" applyFill="1" applyBorder="1" applyAlignment="1">
      <alignment horizontal="left" vertical="center"/>
    </xf>
    <xf numFmtId="0" fontId="0" fillId="20" borderId="4" xfId="0" applyFill="1" applyBorder="1" applyAlignment="1">
      <alignment horizontal="left" vertical="center"/>
    </xf>
    <xf numFmtId="0" fontId="0" fillId="20" borderId="7" xfId="0" applyFill="1" applyBorder="1" applyAlignment="1">
      <alignment horizontal="left" vertical="center" wrapText="1"/>
    </xf>
    <xf numFmtId="0" fontId="0" fillId="20" borderId="54" xfId="0" applyFill="1" applyBorder="1" applyAlignment="1">
      <alignment horizontal="left" vertical="center" wrapText="1"/>
    </xf>
    <xf numFmtId="0" fontId="0" fillId="12" borderId="106" xfId="0" applyFill="1" applyBorder="1" applyAlignment="1">
      <alignment horizontal="left" vertical="center"/>
    </xf>
    <xf numFmtId="0" fontId="0" fillId="12" borderId="107" xfId="0" applyFill="1" applyBorder="1" applyAlignment="1">
      <alignment horizontal="left" vertical="center"/>
    </xf>
    <xf numFmtId="0" fontId="0" fillId="12" borderId="110" xfId="0" applyFill="1" applyBorder="1" applyAlignment="1">
      <alignment horizontal="left" vertical="center"/>
    </xf>
    <xf numFmtId="0" fontId="0" fillId="12" borderId="102" xfId="0" applyFill="1" applyBorder="1" applyAlignment="1">
      <alignment horizontal="left" vertical="center"/>
    </xf>
    <xf numFmtId="0" fontId="0" fillId="12" borderId="4" xfId="0" applyFill="1" applyBorder="1" applyAlignment="1">
      <alignment horizontal="left" vertical="center"/>
    </xf>
    <xf numFmtId="0" fontId="0" fillId="12" borderId="108" xfId="0" applyFill="1" applyBorder="1" applyAlignment="1">
      <alignment horizontal="left" vertical="center"/>
    </xf>
    <xf numFmtId="0" fontId="0" fillId="12" borderId="109" xfId="0" applyFill="1" applyBorder="1" applyAlignment="1">
      <alignment horizontal="left" vertical="center"/>
    </xf>
    <xf numFmtId="0" fontId="0" fillId="12" borderId="105" xfId="0" applyFill="1" applyBorder="1" applyAlignment="1">
      <alignment horizontal="left" vertical="center"/>
    </xf>
    <xf numFmtId="0" fontId="0" fillId="15" borderId="17" xfId="0" applyFill="1" applyBorder="1" applyAlignment="1">
      <alignment horizontal="left" vertical="center"/>
    </xf>
    <xf numFmtId="0" fontId="3" fillId="20" borderId="4" xfId="0" applyFont="1" applyFill="1" applyBorder="1" applyAlignment="1">
      <alignment horizontal="left" vertical="center" wrapText="1"/>
    </xf>
    <xf numFmtId="0" fontId="3" fillId="20"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4" fillId="5" borderId="127" xfId="3" applyFont="1" applyFill="1" applyBorder="1" applyAlignment="1" applyProtection="1">
      <alignment horizontal="left" vertical="center" wrapText="1"/>
    </xf>
    <xf numFmtId="0" fontId="65" fillId="21" borderId="0" xfId="0" applyFont="1" applyFill="1" applyAlignment="1" applyProtection="1">
      <alignment horizontal="left" vertical="center" wrapText="1"/>
    </xf>
    <xf numFmtId="0" fontId="14" fillId="5" borderId="130" xfId="3" applyFont="1" applyFill="1" applyBorder="1" applyAlignment="1" applyProtection="1">
      <alignment horizontal="center" vertical="center" wrapText="1"/>
    </xf>
    <xf numFmtId="0" fontId="14" fillId="5" borderId="128" xfId="3" applyFont="1" applyFill="1" applyBorder="1" applyAlignment="1" applyProtection="1">
      <alignment horizontal="center" vertical="center" wrapText="1"/>
    </xf>
    <xf numFmtId="0" fontId="0" fillId="0" borderId="100" xfId="0" applyBorder="1" applyAlignment="1" applyProtection="1">
      <alignment vertical="center" wrapText="1"/>
      <protection locked="0"/>
    </xf>
    <xf numFmtId="9" fontId="0" fillId="21" borderId="56" xfId="2" applyNumberFormat="1" applyFont="1" applyFill="1" applyBorder="1" applyAlignment="1" applyProtection="1">
      <alignment horizontal="center" vertical="center" wrapText="1"/>
      <protection locked="0"/>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0" borderId="93" xfId="0" applyBorder="1" applyAlignment="1" applyProtection="1">
      <alignment vertical="center" wrapText="1"/>
      <protection locked="0"/>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168" fontId="0" fillId="0" borderId="32" xfId="0" applyNumberFormat="1" applyBorder="1" applyAlignment="1" applyProtection="1">
      <alignment vertical="center" wrapText="1"/>
      <protection locked="0"/>
    </xf>
    <xf numFmtId="9" fontId="0" fillId="21" borderId="165" xfId="2" applyNumberFormat="1" applyFont="1" applyFill="1" applyBorder="1" applyAlignment="1" applyProtection="1">
      <alignment horizontal="center" vertical="center" wrapText="1"/>
      <protection locked="0"/>
    </xf>
    <xf numFmtId="168" fontId="0" fillId="0" borderId="32" xfId="2" applyNumberFormat="1" applyFont="1" applyBorder="1" applyAlignment="1" applyProtection="1">
      <alignment vertical="center" wrapText="1"/>
      <protection locked="0"/>
    </xf>
    <xf numFmtId="9" fontId="0" fillId="21" borderId="3" xfId="2" applyNumberFormat="1" applyFont="1" applyFill="1" applyBorder="1" applyAlignment="1" applyProtection="1">
      <alignment horizontal="center" vertical="center" wrapText="1"/>
      <protection locked="0"/>
    </xf>
  </cellXfs>
  <cellStyles count="7">
    <cellStyle name="Comma" xfId="6" builtinId="3"/>
    <cellStyle name="Currency" xfId="1" builtinId="4"/>
    <cellStyle name="Heading 1 2" xfId="3" xr:uid="{B1FC0133-8483-41AC-9FC9-B58AFC097CAE}"/>
    <cellStyle name="Heading 2 2" xfId="5" xr:uid="{06B5F995-32F0-4CBF-9689-08164F33923D}"/>
    <cellStyle name="Normal" xfId="0" builtinId="0"/>
    <cellStyle name="Normal 2" xfId="4" xr:uid="{DC2FDB92-A06D-4A00-B121-0E0A27387719}"/>
    <cellStyle name="Percent" xfId="2" builtinId="5"/>
  </cellStyles>
  <dxfs count="139">
    <dxf>
      <font>
        <b/>
        <i val="0"/>
        <color theme="0"/>
      </font>
      <fill>
        <patternFill>
          <bgColor rgb="FFC00000"/>
        </patternFill>
      </fill>
    </dxf>
    <dxf>
      <font>
        <b/>
        <i val="0"/>
        <color auto="1"/>
      </font>
      <fill>
        <patternFill>
          <bgColor theme="9" tint="0.39994506668294322"/>
        </patternFill>
      </fill>
    </dxf>
    <dxf>
      <font>
        <b/>
        <i val="0"/>
        <color theme="0"/>
      </font>
      <fill>
        <patternFill>
          <bgColor theme="4" tint="-0.24994659260841701"/>
        </patternFill>
      </fill>
    </dxf>
    <dxf>
      <font>
        <b/>
        <i val="0"/>
        <color theme="0"/>
      </font>
      <fill>
        <patternFill>
          <bgColor rgb="FFC00000"/>
        </patternFill>
      </fill>
    </dxf>
    <dxf>
      <font>
        <b/>
        <i val="0"/>
      </font>
      <fill>
        <patternFill>
          <bgColor theme="9" tint="0.39994506668294322"/>
        </patternFill>
      </fill>
    </dxf>
    <dxf>
      <font>
        <b/>
        <i val="0"/>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theme="4" tint="-0.24994659260841701"/>
        </patternFill>
      </fill>
    </dxf>
    <dxf>
      <fill>
        <patternFill>
          <bgColor theme="9" tint="0.39994506668294322"/>
        </patternFill>
      </fill>
    </dxf>
    <dxf>
      <font>
        <color auto="1"/>
      </font>
      <fill>
        <patternFill>
          <bgColor theme="4" tint="0.59996337778862885"/>
        </patternFill>
      </fill>
    </dxf>
    <dxf>
      <font>
        <color theme="0"/>
      </font>
      <fill>
        <patternFill>
          <bgColor rgb="FFC00000"/>
        </patternFill>
      </fill>
    </dxf>
    <dxf>
      <fill>
        <patternFill>
          <bgColor theme="9" tint="0.39994506668294322"/>
        </patternFill>
      </fill>
    </dxf>
    <dxf>
      <font>
        <color auto="1"/>
      </font>
      <fill>
        <patternFill>
          <bgColor theme="4" tint="0.59996337778862885"/>
        </patternFill>
      </fill>
    </dxf>
    <dxf>
      <font>
        <color theme="0"/>
      </font>
      <fill>
        <patternFill>
          <bgColor rgb="FFC00000"/>
        </patternFill>
      </fill>
    </dxf>
    <dxf>
      <font>
        <color auto="1"/>
      </font>
      <fill>
        <patternFill>
          <bgColor theme="9" tint="0.39994506668294322"/>
        </patternFill>
      </fill>
    </dxf>
    <dxf>
      <fill>
        <patternFill>
          <bgColor theme="4" tint="0.59996337778862885"/>
        </patternFill>
      </fill>
    </dxf>
    <dxf>
      <font>
        <b/>
        <i val="0"/>
        <color theme="0"/>
      </font>
      <fill>
        <patternFill>
          <bgColor rgb="FFC00000"/>
        </patternFill>
      </fill>
    </dxf>
    <dxf>
      <font>
        <b/>
        <i val="0"/>
        <color auto="1"/>
      </font>
      <fill>
        <patternFill>
          <bgColor theme="9" tint="0.39994506668294322"/>
        </patternFill>
      </fill>
    </dxf>
    <dxf>
      <fill>
        <patternFill>
          <bgColor theme="4" tint="0.59996337778862885"/>
        </patternFill>
      </fill>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8" formatCode="_(&quot;$&quot;* #,##0_);_(&quot;$&quot;* \(#,##0\);_(&quot;$&quot;* &quot;-&quot;??_);_(@_)"/>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medium">
          <color indexed="64"/>
        </right>
        <top/>
        <bottom style="thin">
          <color indexed="64"/>
        </bottom>
        <vertical/>
        <horizontal/>
      </border>
      <protection locked="0" hidden="0"/>
    </dxf>
    <dxf>
      <numFmt numFmtId="168" formatCode="_(&quot;$&quot;* #,##0_);_(&quot;$&quot;* \(#,##0\);_(&quot;$&quot;* &quot;-&quot;??_);_(@_)"/>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thin">
          <color indexed="64"/>
        </bottom>
      </border>
    </dxf>
    <dxf>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0" tint="-0.24994659260841701"/>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theme="0" tint="-0.24994659260841701"/>
        </bottom>
        <vertical/>
        <horizontal/>
      </border>
      <protection locked="0" hidden="0"/>
    </dxf>
    <dxf>
      <border outline="0">
        <bottom style="thin">
          <color theme="0" tint="-0.24994659260841701"/>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11"/>
        <color theme="0"/>
        <name val="Calibri"/>
        <family val="2"/>
        <scheme val="minor"/>
      </font>
      <fill>
        <patternFill patternType="solid">
          <fgColor theme="8" tint="0.79998168889431442"/>
          <bgColor theme="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left style="thin">
          <color theme="4" tint="0.39997558519241921"/>
        </left>
        <right style="thin">
          <color theme="4" tint="0.39997558519241921"/>
        </right>
        <top style="thin">
          <color theme="8" tint="0.39997558519241921"/>
        </top>
        <bottom style="thin">
          <color theme="8" tint="0.39997558519241921"/>
        </bottom>
        <vertical/>
        <horizontal/>
      </border>
    </dxf>
    <dxf>
      <border outline="0">
        <top style="thin">
          <color theme="8" tint="0.39997558519241921"/>
        </top>
      </border>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alignment horizontal="general" vertical="bottom" textRotation="0" wrapText="1" indent="0" justifyLastLine="0" shrinkToFit="0" readingOrder="0"/>
    </dxf>
    <dxf>
      <border outline="0">
        <top style="thin">
          <color theme="8" tint="0.39997558519241921"/>
        </top>
      </border>
    </dxf>
    <dxf>
      <fill>
        <patternFill>
          <bgColor theme="4" tint="0.79998168889431442"/>
        </patternFill>
      </fill>
      <alignment horizontal="general" vertical="bottom"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theme="8" tint="0.39997558519241921"/>
        </top>
        <bottom/>
      </border>
    </dxf>
    <dxf>
      <border outline="0">
        <left style="thin">
          <color theme="4" tint="0.39997558519241921"/>
        </left>
        <right style="thin">
          <color theme="4"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left style="thin">
          <color theme="4" tint="0.39997558519241921"/>
        </left>
        <top style="thin">
          <color theme="8" tint="0.39997558519241921"/>
        </top>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alignment horizontal="general" vertical="bottom" textRotation="0" wrapText="1" indent="0" justifyLastLine="0" shrinkToFit="0" readingOrder="0"/>
    </dxf>
    <dxf>
      <border outline="0">
        <right style="thin">
          <color theme="4" tint="0.39997558519241921"/>
        </right>
        <top style="thin">
          <color theme="8" tint="0.39997558519241921"/>
        </top>
      </border>
    </dxf>
    <dxf>
      <alignment horizontal="general" vertical="bottom"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right style="thin">
          <color theme="4"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ill>
        <patternFill>
          <bgColor theme="4" tint="0.79998168889431442"/>
        </patternFill>
      </fill>
    </dxf>
    <dxf>
      <border outline="0">
        <top style="thin">
          <color theme="8" tint="0.39997558519241921"/>
        </top>
      </border>
    </dxf>
    <dxf>
      <fill>
        <patternFill>
          <bgColor theme="4" tint="0.79998168889431442"/>
        </patternFill>
      </fill>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tint="0.79998168889431442"/>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top style="thin">
          <color theme="8" tint="0.39997558519241921"/>
        </top>
        <bottom/>
      </border>
    </dxf>
    <dxf>
      <border outline="0">
        <left style="thin">
          <color theme="4" tint="0.39997558519241921"/>
        </lef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tint="-0.249977111117893"/>
        </patternFill>
      </fill>
      <alignment horizontal="general" vertical="center" textRotation="0" wrapText="1" indent="0" justifyLastLine="0" shrinkToFit="0" readingOrder="0"/>
    </dxf>
    <dxf>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border outline="0">
        <top style="thin">
          <color theme="8" tint="0.39997558519241921"/>
        </top>
        <bottom style="thin">
          <color theme="0" tint="-0.249977111117893"/>
        </bottom>
      </border>
    </dxf>
    <dxf>
      <fill>
        <patternFill patternType="solid">
          <fgColor indexed="64"/>
          <bgColor theme="4" tint="0.79998168889431442"/>
        </patternFill>
      </fill>
      <alignment horizontal="general" vertical="center" textRotation="0" wrapText="0"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bgColor theme="4"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general" vertical="center" textRotation="0" wrapText="1" indent="0" justifyLastLine="0" shrinkToFit="0" readingOrder="0"/>
      <border diagonalUp="0" diagonalDown="0">
        <left/>
        <right/>
        <top style="thin">
          <color theme="8" tint="0.39997558519241921"/>
        </top>
        <bottom style="thin">
          <color theme="8" tint="0.39997558519241921"/>
        </bottom>
        <vertical/>
        <horizontal/>
      </border>
    </dxf>
    <dxf>
      <border outline="0">
        <top style="thin">
          <color theme="8" tint="0.39997558519241921"/>
        </top>
      </border>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general"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left" vertical="center" textRotation="0" wrapText="1"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protection hidden="1"/>
    </dxf>
    <dxf>
      <alignment horizontal="general" vertical="center" textRotation="0" wrapText="0" indent="0" justifyLastLine="0" shrinkToFit="0" readingOrder="0"/>
      <protection hidden="1"/>
    </dxf>
    <dxf>
      <border outline="0">
        <bottom style="thin">
          <color rgb="FF000000"/>
        </bottom>
      </border>
    </dxf>
    <dxf>
      <font>
        <b/>
        <i val="0"/>
        <strike val="0"/>
        <condense val="0"/>
        <extend val="0"/>
        <outline val="0"/>
        <shadow val="0"/>
        <u val="none"/>
        <vertAlign val="baseline"/>
        <sz val="10"/>
        <color auto="1"/>
        <name val="Calibri Light"/>
        <family val="2"/>
        <scheme val="major"/>
      </font>
      <fill>
        <patternFill patternType="solid">
          <fgColor indexed="64"/>
          <bgColor theme="0"/>
        </patternFill>
      </fill>
      <alignment horizontal="general" vertical="center"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15239</xdr:rowOff>
    </xdr:from>
    <xdr:to>
      <xdr:col>1</xdr:col>
      <xdr:colOff>819752</xdr:colOff>
      <xdr:row>1</xdr:row>
      <xdr:rowOff>781494</xdr:rowOff>
    </xdr:to>
    <xdr:pic>
      <xdr:nvPicPr>
        <xdr:cNvPr id="2" name="Picture 1">
          <a:extLst>
            <a:ext uri="{FF2B5EF4-FFF2-40B4-BE49-F238E27FC236}">
              <a16:creationId xmlns:a16="http://schemas.microsoft.com/office/drawing/2014/main" id="{155CD70D-5EBF-4AE7-A08F-A46D72BA04D7}"/>
            </a:ext>
          </a:extLst>
        </xdr:cNvPr>
        <xdr:cNvPicPr>
          <a:picLocks noChangeAspect="1"/>
        </xdr:cNvPicPr>
      </xdr:nvPicPr>
      <xdr:blipFill>
        <a:blip xmlns:r="http://schemas.openxmlformats.org/officeDocument/2006/relationships" r:embed="rId1"/>
        <a:stretch>
          <a:fillRect/>
        </a:stretch>
      </xdr:blipFill>
      <xdr:spPr>
        <a:xfrm>
          <a:off x="91440" y="198119"/>
          <a:ext cx="724502" cy="762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91440</xdr:colOff>
      <xdr:row>1</xdr:row>
      <xdr:rowOff>15239</xdr:rowOff>
    </xdr:from>
    <xdr:to>
      <xdr:col>2</xdr:col>
      <xdr:colOff>819752</xdr:colOff>
      <xdr:row>1</xdr:row>
      <xdr:rowOff>781494</xdr:rowOff>
    </xdr:to>
    <xdr:pic>
      <xdr:nvPicPr>
        <xdr:cNvPr id="2" name="Picture 1">
          <a:extLst>
            <a:ext uri="{FF2B5EF4-FFF2-40B4-BE49-F238E27FC236}">
              <a16:creationId xmlns:a16="http://schemas.microsoft.com/office/drawing/2014/main" id="{B08520A0-FB3C-44F1-90D6-12476D084FAC}"/>
            </a:ext>
          </a:extLst>
        </xdr:cNvPr>
        <xdr:cNvPicPr>
          <a:picLocks noChangeAspect="1"/>
        </xdr:cNvPicPr>
      </xdr:nvPicPr>
      <xdr:blipFill>
        <a:blip xmlns:r="http://schemas.openxmlformats.org/officeDocument/2006/relationships" r:embed="rId1"/>
        <a:stretch>
          <a:fillRect/>
        </a:stretch>
      </xdr:blipFill>
      <xdr:spPr>
        <a:xfrm>
          <a:off x="219075" y="200024"/>
          <a:ext cx="720692" cy="75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57572</xdr:colOff>
      <xdr:row>1</xdr:row>
      <xdr:rowOff>42333</xdr:rowOff>
    </xdr:from>
    <xdr:to>
      <xdr:col>1</xdr:col>
      <xdr:colOff>778085</xdr:colOff>
      <xdr:row>1</xdr:row>
      <xdr:rowOff>780345</xdr:rowOff>
    </xdr:to>
    <xdr:pic>
      <xdr:nvPicPr>
        <xdr:cNvPr id="2" name="Picture 1">
          <a:extLst>
            <a:ext uri="{FF2B5EF4-FFF2-40B4-BE49-F238E27FC236}">
              <a16:creationId xmlns:a16="http://schemas.microsoft.com/office/drawing/2014/main" id="{08758932-6BC8-4BF9-9B2B-235786B4D053}"/>
            </a:ext>
          </a:extLst>
        </xdr:cNvPr>
        <xdr:cNvPicPr>
          <a:picLocks noChangeAspect="1"/>
        </xdr:cNvPicPr>
      </xdr:nvPicPr>
      <xdr:blipFill>
        <a:blip xmlns:r="http://schemas.openxmlformats.org/officeDocument/2006/relationships" r:embed="rId1"/>
        <a:stretch>
          <a:fillRect/>
        </a:stretch>
      </xdr:blipFill>
      <xdr:spPr>
        <a:xfrm>
          <a:off x="53762" y="225213"/>
          <a:ext cx="728133" cy="736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94039</xdr:colOff>
      <xdr:row>1</xdr:row>
      <xdr:rowOff>8659</xdr:rowOff>
    </xdr:from>
    <xdr:to>
      <xdr:col>1</xdr:col>
      <xdr:colOff>440575</xdr:colOff>
      <xdr:row>1</xdr:row>
      <xdr:rowOff>651108</xdr:rowOff>
    </xdr:to>
    <xdr:pic>
      <xdr:nvPicPr>
        <xdr:cNvPr id="2" name="Picture 2">
          <a:extLst>
            <a:ext uri="{FF2B5EF4-FFF2-40B4-BE49-F238E27FC236}">
              <a16:creationId xmlns:a16="http://schemas.microsoft.com/office/drawing/2014/main" id="{7D8FF971-39D8-48C8-A9DA-5EA87A03C526}"/>
            </a:ext>
          </a:extLst>
        </xdr:cNvPr>
        <xdr:cNvPicPr>
          <a:picLocks noChangeAspect="1"/>
        </xdr:cNvPicPr>
      </xdr:nvPicPr>
      <xdr:blipFill>
        <a:blip xmlns:r="http://schemas.openxmlformats.org/officeDocument/2006/relationships" r:embed="rId1"/>
        <a:stretch>
          <a:fillRect/>
        </a:stretch>
      </xdr:blipFill>
      <xdr:spPr>
        <a:xfrm>
          <a:off x="94039" y="8659"/>
          <a:ext cx="663112" cy="6424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57573</xdr:colOff>
      <xdr:row>1</xdr:row>
      <xdr:rowOff>42333</xdr:rowOff>
    </xdr:from>
    <xdr:to>
      <xdr:col>1</xdr:col>
      <xdr:colOff>745067</xdr:colOff>
      <xdr:row>1</xdr:row>
      <xdr:rowOff>780345</xdr:rowOff>
    </xdr:to>
    <xdr:pic>
      <xdr:nvPicPr>
        <xdr:cNvPr id="2" name="Picture 1">
          <a:extLst>
            <a:ext uri="{FF2B5EF4-FFF2-40B4-BE49-F238E27FC236}">
              <a16:creationId xmlns:a16="http://schemas.microsoft.com/office/drawing/2014/main" id="{295A8D47-E32B-4B31-9230-970036721258}"/>
            </a:ext>
          </a:extLst>
        </xdr:cNvPr>
        <xdr:cNvPicPr>
          <a:picLocks noChangeAspect="1"/>
        </xdr:cNvPicPr>
      </xdr:nvPicPr>
      <xdr:blipFill>
        <a:blip xmlns:r="http://schemas.openxmlformats.org/officeDocument/2006/relationships" r:embed="rId1"/>
        <a:stretch>
          <a:fillRect/>
        </a:stretch>
      </xdr:blipFill>
      <xdr:spPr>
        <a:xfrm>
          <a:off x="53763" y="225213"/>
          <a:ext cx="691304" cy="73610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mantha German" id="{65BD68A9-927F-4E18-B6C9-DB340611F9FE}" userId="S::ssmyth@mhhc.mb.ca::b8333de3-a74d-4de8-9f34-5c89caf1531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F88F30-86A7-4094-99D9-5233E7F5B433}" name="Table22" displayName="Table22" ref="A6:A22" totalsRowShown="0" headerRowDxfId="138" dataDxfId="136" headerRowBorderDxfId="137">
  <tableColumns count="1">
    <tableColumn id="1" xr3:uid="{70C6FD2E-65E7-437B-9AA5-57A32482D681}" name="Column1" dataDxfId="13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F73ED6-5680-408D-9220-7E0DF79741A1}" name="Shelterbelt_Establishment" displayName="Shelterbelt_Establishment" ref="E55:E56" totalsRowShown="0" headerRowDxfId="102" dataDxfId="100" headerRowBorderDxfId="101" tableBorderDxfId="99">
  <autoFilter ref="E55:E56" xr:uid="{76F73ED6-5680-408D-9220-7E0DF79741A1}"/>
  <tableColumns count="1">
    <tableColumn id="1" xr3:uid="{624CA6B6-A109-4880-9FB6-907255FD7000}" name="Shelterbelt_Establishment" dataDxfId="9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EE587A0-F399-4A50-A862-AA85F7092936}" name="Shelterbelt_Enhancement" displayName="Shelterbelt_Enhancement" ref="F55:F56" totalsRowShown="0" headerRowDxfId="97" dataDxfId="95" headerRowBorderDxfId="96" tableBorderDxfId="94">
  <autoFilter ref="F55:F56" xr:uid="{BEE587A0-F399-4A50-A862-AA85F7092936}"/>
  <tableColumns count="1">
    <tableColumn id="1" xr3:uid="{8DB127AA-BF0A-4462-8797-D3B3FCCE6856}" name="Shelterbelt_Enhancement" dataDxfId="9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EE7A4DD-369C-480F-A53A-829A69BCBE56}" name="Wooded_Conservation" displayName="Wooded_Conservation" ref="G55:G58" totalsRowShown="0" headerRowDxfId="92" dataDxfId="90" headerRowBorderDxfId="91" tableBorderDxfId="89">
  <autoFilter ref="G55:G58" xr:uid="{0EE7A4DD-369C-480F-A53A-829A69BCBE56}"/>
  <tableColumns count="1">
    <tableColumn id="1" xr3:uid="{BF4D159C-DDB0-42FC-BD76-F434DDC0D9EA}" name="Wooded_Conservation" dataDxfId="8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666135-2D42-4446-A89F-6799855D0CAB}" name="Wooded_Restoration" displayName="Wooded_Restoration" ref="I55:I59" totalsRowShown="0" headerRowDxfId="87" dataDxfId="85" headerRowBorderDxfId="86" tableBorderDxfId="84">
  <autoFilter ref="I55:I59" xr:uid="{4F666135-2D42-4446-A89F-6799855D0CAB}"/>
  <tableColumns count="1">
    <tableColumn id="1" xr3:uid="{34F5155A-605F-495A-97B9-1B40090BA377}" name="Wooded_Restoration" dataDxfId="8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ECF330B-B31F-465A-AF8C-6290C044DCF7}" name="Table18" displayName="Table18" ref="R55:R57" totalsRowShown="0" headerRowDxfId="82" dataDxfId="81" tableBorderDxfId="80">
  <autoFilter ref="R55:R57" xr:uid="{5ECF330B-B31F-465A-AF8C-6290C044DCF7}"/>
  <tableColumns count="1">
    <tableColumn id="1" xr3:uid="{A92F14E7-B62D-45F6-9712-E14CEB96F5DA}" name="Erosion_Control" dataDxfId="7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8B27808-1CFA-4F31-8001-A10C61683F99}" name="Wetland_Conservation" displayName="Wetland_Conservation" ref="J55:J59" totalsRowShown="0" headerRowDxfId="78" dataDxfId="76" headerRowBorderDxfId="77" tableBorderDxfId="75">
  <autoFilter ref="J55:J59" xr:uid="{18B27808-1CFA-4F31-8001-A10C61683F99}"/>
  <tableColumns count="1">
    <tableColumn id="1" xr3:uid="{4432D2DB-2FD2-4511-AB6B-A7F53E116A4E}" name="Wetland_Conservation" dataDxfId="74"/>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13B6C96-80D8-4A4D-BC14-847BC12D6C2C}" name="Wetland_Restoration" displayName="Wetland_Restoration" ref="L55:L56" totalsRowShown="0" headerRowDxfId="73" dataDxfId="71" headerRowBorderDxfId="72" tableBorderDxfId="70">
  <autoFilter ref="L55:L56" xr:uid="{F13B6C96-80D8-4A4D-BC14-847BC12D6C2C}"/>
  <tableColumns count="1">
    <tableColumn id="1" xr3:uid="{2FEA4905-84D1-48BA-94D4-C0F90941A0EB}" name="Wetland_Restoration" dataDxfId="69"/>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3CB3138-122B-432C-854A-38E4AF0BE9E4}" name="Riparian_Conservation" displayName="Riparian_Conservation" ref="M55:M58" totalsRowShown="0" headerRowDxfId="68" dataDxfId="66" headerRowBorderDxfId="67" tableBorderDxfId="65">
  <autoFilter ref="M55:M58" xr:uid="{83CB3138-122B-432C-854A-38E4AF0BE9E4}"/>
  <tableColumns count="1">
    <tableColumn id="1" xr3:uid="{97C9E393-3517-457A-9957-275BD5E17EF8}" name="Riparian_Conservation" dataDxfId="64"/>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6AF84F4-E9A9-4402-A309-BD640FB16CF2}" name="Riparian_Restoration" displayName="Riparian_Restoration" ref="O55:O56" totalsRowShown="0" headerRowDxfId="63" dataDxfId="61" headerRowBorderDxfId="62" tableBorderDxfId="60">
  <autoFilter ref="O55:O56" xr:uid="{B6AF84F4-E9A9-4402-A309-BD640FB16CF2}"/>
  <tableColumns count="1">
    <tableColumn id="1" xr3:uid="{8ABE0F95-CB2F-497D-8BDA-36D9912984AB}" name="Riparian_Restoration" dataDxfId="59"/>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3D44480-FC5A-4962-9FAC-3A4A0879D4E7}" name="Cover_crops" displayName="Cover_crops" ref="P55:P57" totalsRowShown="0" headerRowDxfId="58" dataDxfId="56" headerRowBorderDxfId="57" tableBorderDxfId="55">
  <autoFilter ref="P55:P57" xr:uid="{33D44480-FC5A-4962-9FAC-3A4A0879D4E7}"/>
  <tableColumns count="1">
    <tableColumn id="1" xr3:uid="{C8240146-09D4-42C5-9366-27FA9E09381E}" name="Cover_Crops" dataDxfId="5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D29114-DE47-4C7E-B196-9A6278686576}" name="Table11" displayName="Table11" ref="B7:J29" totalsRowShown="0" headerRowDxfId="21" tableBorderDxfId="31">
  <tableColumns count="9">
    <tableColumn id="1" xr3:uid="{5BA487E1-3DA6-43D7-9488-0DB57A3D4870}" name="Activity Category_x000a_(Select from drop-down menu)" dataDxfId="30"/>
    <tableColumn id="2" xr3:uid="{F5315322-3E9B-4AC7-8530-90BFB74995AD}" name="Activity Description / BMPs_x000a_(Select from drop-down menu)" dataDxfId="29"/>
    <tableColumn id="3" xr3:uid="{78C3BE0C-1B34-4C4E-A050-F29ECE72A364}" name="Detailed Description" dataDxfId="28"/>
    <tableColumn id="4" xr3:uid="{34D6C267-22FB-4E7C-BBC8-1B340FDBB343}" name="Trust Funded Outputs" dataDxfId="27"/>
    <tableColumn id="5" xr3:uid="{5F44FC41-5877-4887-A26B-ABDDDF9E7CE6}" name="Match Funded Outputs" dataDxfId="26"/>
    <tableColumn id="6" xr3:uid="{9574134B-63C2-44DA-B3A5-651CAD3ACC54}" name="Estimated Amount of Total_x000a_GROW Request" dataDxfId="25"/>
    <tableColumn id="7" xr3:uid="{B54C154E-4EC0-4B76-BD51-E9DE209D5080}" name="Estimated % of Total_x000a_GROW Request" dataDxfId="24" dataCellStyle="Percent">
      <calculatedColumnFormula>IF(G8=0," ",(G8/$G$30))</calculatedColumnFormula>
    </tableColumn>
    <tableColumn id="8" xr3:uid="{E4F727C2-E756-4984-B432-B238FDF7E88E}" name="Estimated Amount of Total Project Budget" dataDxfId="23" dataCellStyle="Percent"/>
    <tableColumn id="9" xr3:uid="{CA2F3E1C-B8D5-4FC5-AA2A-775C44DBDFC8}" name="Estimated % of Total Project Budget" dataDxfId="22" dataCellStyle="Percent">
      <calculatedColumnFormula>IF(I8=0," ",(I8/$I$30))</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914DE8-94E9-41FF-B713-107150B1255B}" name="Table1" displayName="Table1" ref="N55:N61" totalsRowShown="0" headerRowDxfId="53" dataDxfId="51" headerRowBorderDxfId="52" tableBorderDxfId="50">
  <autoFilter ref="N55:N61" xr:uid="{37914DE8-94E9-41FF-B713-107150B1255B}"/>
  <tableColumns count="1">
    <tableColumn id="1" xr3:uid="{5A062711-2942-436A-B969-C314D8E87779}" name="Riparian_Enhancement" dataDxfId="49"/>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7AE465-76EE-4B66-9EF6-F7E3FA533E6B}" name="Table6" displayName="Table6" ref="S55:S59" totalsRowShown="0" headerRowDxfId="48" dataDxfId="47" tableBorderDxfId="46">
  <autoFilter ref="S55:S59" xr:uid="{627AE465-76EE-4B66-9EF6-F7E3FA533E6B}"/>
  <tableColumns count="1">
    <tableColumn id="1" xr3:uid="{349C915D-3197-444E-8EC9-80542A3D41EC}" name="Documents_and_Mapping" dataDxfId="45"/>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21B17F-E3A6-4F38-AC98-F5257EF0E621}" name="Table9" displayName="Table9" ref="T55:T63" totalsRowShown="0" headerRowDxfId="44" dataDxfId="43">
  <autoFilter ref="T55:T63" xr:uid="{4621B17F-E3A6-4F38-AC98-F5257EF0E621}"/>
  <tableColumns count="1">
    <tableColumn id="1" xr3:uid="{31213EA4-DACC-4457-9607-625A1C961A65}" name="Events" dataDxfId="42"/>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D452526-AE87-4816-A592-11F8AF65BB2B}" name="Table24" displayName="Table24" ref="U55:U59" totalsRowShown="0" headerRowDxfId="41" dataDxfId="40">
  <autoFilter ref="U55:U59" xr:uid="{9D452526-AE87-4816-A592-11F8AF65BB2B}"/>
  <tableColumns count="1">
    <tableColumn id="1" xr3:uid="{CC127C5A-5729-483F-961E-33E37DE3AF43}" name="Communications" dataDxfId="39"/>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EA0BEC9-A2B2-4167-9EA4-2132F1661F01}" name="Table25" displayName="Table25" ref="V55:V63" totalsRowShown="0" headerRowDxfId="38" dataDxfId="37">
  <autoFilter ref="V55:V63" xr:uid="{8EA0BEC9-A2B2-4167-9EA4-2132F1661F01}"/>
  <tableColumns count="1">
    <tableColumn id="1" xr3:uid="{6021620F-7D75-493F-AF79-ACBAFA76CAC3}" name="Connecting_People_to_Nature_Infrastructure" dataDxfId="36"/>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498D27D-5B74-4683-A95F-41034F33C5EC}" name="Table26" displayName="Table26" ref="W55:W59" totalsRowShown="0" headerRowDxfId="35" dataDxfId="34">
  <autoFilter ref="W55:W59" xr:uid="{E498D27D-5B74-4683-A95F-41034F33C5EC}"/>
  <tableColumns count="1">
    <tableColumn id="1" xr3:uid="{C072530F-B358-4F27-BF81-32359BD6E0CC}" name="Signs" dataDxfId="33"/>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CAC2861-0C43-4806-994E-5DA77E1D5509}" name="Communications_General" displayName="Communications_General" ref="Y55:Y56" totalsRowShown="0" headerRowDxfId="32">
  <autoFilter ref="Y55:Y56" xr:uid="{5CAC2861-0C43-4806-994E-5DA77E1D5509}"/>
  <tableColumns count="1">
    <tableColumn id="1" xr3:uid="{CE725A1D-1EFD-4FD1-B01C-26647E893B10}" name="Communications_Gener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05C3EA-271B-4F4A-A3B3-FF545669751F}" name="Table4" displayName="Table4" ref="B2:H19" totalsRowShown="0" headerRowDxfId="134">
  <autoFilter ref="B2:H19" xr:uid="{F8CAF73F-145D-43BA-B185-4447591ED697}"/>
  <tableColumns count="7">
    <tableColumn id="1" xr3:uid="{E7720C9B-9A05-4CBE-8457-241189348E4C}" name="Provincial Government Funding"/>
    <tableColumn id="2" xr3:uid="{9688D39B-3CEE-4A3C-88F3-A56FF3DB0031}" name="Confirmed/_x000a_Pending"/>
    <tableColumn id="3" xr3:uid="{BD504D42-9D2B-46BC-B65A-8360C42FF8F0}" name="Trust Project Category" dataDxfId="133"/>
    <tableColumn id="4" xr3:uid="{954F234A-48F7-4004-AE8F-898EE21FD350}" name="Budget Category" dataDxfId="132"/>
    <tableColumn id="5" xr3:uid="{1790748C-5E4A-43FD-B725-057A904D8DE0}" name="Column2" dataDxfId="131"/>
    <tableColumn id="7" xr3:uid="{A823F096-CD4F-457A-93C2-E6F690E700F9}" name="Column1" dataDxfId="130"/>
    <tableColumn id="6" xr3:uid="{12C00348-4562-437B-B31E-380B7E4C80EC}" name="Activity Category (Incentive Payment Table)"/>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5BA437-B598-4589-87B5-FC3708BFD2C6}" name="Table42327" displayName="Table42327" ref="J2:K13" totalsRowShown="0" dataDxfId="129">
  <autoFilter ref="J2:K13" xr:uid="{EB496ADA-37D0-4A82-A138-BBC636C876F7}"/>
  <tableColumns count="2">
    <tableColumn id="1" xr3:uid="{49F76D9F-EA33-4804-9B30-708715B2F4B3}" name="Measure" dataDxfId="128"/>
    <tableColumn id="2" xr3:uid="{556E706C-252F-4E4F-A65E-4E0AB5050E41}" name="unit" dataDxfId="12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5C424B-616D-48F0-98E3-EA7075627345}" name="Activity" displayName="Activity" ref="B21:B47" totalsRowShown="0" headerRowDxfId="126" dataDxfId="124" headerRowBorderDxfId="125" tableBorderDxfId="123" totalsRowBorderDxfId="122">
  <autoFilter ref="B21:B47" xr:uid="{FF5C424B-616D-48F0-98E3-EA7075627345}"/>
  <tableColumns count="1">
    <tableColumn id="1" xr3:uid="{C9DF2F2B-5B31-4376-80E8-37C84AC245B3}" name="Activity List" dataDxfId="1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AAFB44-EDFB-49D6-A009-44B2EAB02527}" name="Water_Retention" displayName="Water_Retention" ref="Q55:Q58" totalsRowShown="0" headerRowDxfId="120" dataDxfId="118" headerRowBorderDxfId="119" tableBorderDxfId="117">
  <autoFilter ref="Q55:Q58" xr:uid="{B9AAFB44-EDFB-49D6-A009-44B2EAB02527}"/>
  <tableColumns count="1">
    <tableColumn id="1" xr3:uid="{0088AEA8-A6DB-42E1-A1F4-EF1CE56776D7}" name="Water_Retention" dataDxfId="11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04720D-369B-44DD-90DC-1AA58490DB6C}" name="Table8" displayName="Table8" ref="C55:C68" totalsRowShown="0" headerRowDxfId="115" dataDxfId="114" tableBorderDxfId="113">
  <autoFilter ref="C55:C68" xr:uid="{3004720D-369B-44DD-90DC-1AA58490DB6C}"/>
  <sortState xmlns:xlrd2="http://schemas.microsoft.com/office/spreadsheetml/2017/richdata2" ref="C56:C60">
    <sortCondition ref="C55:C60"/>
  </sortState>
  <tableColumns count="1">
    <tableColumn id="1" xr3:uid="{F4529A1A-F437-4C09-86A4-BF9D66B337B4}" name="Grassland_Enhancement" dataDxfId="1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D2091B-EF19-4B01-8603-AE2BA8DE9770}" name="Grassland_Conservation" displayName="Grassland_Conservation" ref="B55:B58" totalsRowShown="0" headerRowDxfId="111" dataDxfId="109" headerRowBorderDxfId="110" tableBorderDxfId="108">
  <autoFilter ref="B55:B58" xr:uid="{08D2091B-EF19-4B01-8603-AE2BA8DE9770}"/>
  <tableColumns count="1">
    <tableColumn id="1" xr3:uid="{9FD0AEB6-885A-4803-832A-70333169E4B4}" name="Grassland_Conservation" dataDxfId="10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1F9A9-B4E9-4142-B3A5-57FA0F78244D}" name="Grassland_Restoration" displayName="Grassland_Restoration" ref="D55:D61" totalsRowShown="0" headerRowDxfId="106" dataDxfId="105" tableBorderDxfId="104">
  <autoFilter ref="D55:D61" xr:uid="{0181F9A9-B4E9-4142-B3A5-57FA0F78244D}"/>
  <sortState xmlns:xlrd2="http://schemas.microsoft.com/office/spreadsheetml/2017/richdata2" ref="D56:D61">
    <sortCondition ref="D55:D61"/>
  </sortState>
  <tableColumns count="1">
    <tableColumn id="1" xr3:uid="{BE2DDC5D-88CE-485E-9DED-A8842EE980AF}" name="Grassland_Restoration" dataDxfId="10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0" dT="2022-07-13T19:59:30.28" personId="{65BD68A9-927F-4E18-B6C9-DB340611F9FE}" id="{6ABDE90E-9657-4A15-AD23-C5BC907554A4}">
    <text>including online magazine, blogs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vmlDrawing" Target="../drawings/vmlDrawing5.v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6.bin"/><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microsoft.com/office/2017/10/relationships/threadedComment" Target="../threadedComments/threadedComment1.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0FD6-FB15-4A2B-B1A2-0FF4795B61BE}">
  <sheetPr codeName="Sheet2">
    <tabColor theme="4" tint="-0.249977111117893"/>
    <pageSetUpPr fitToPage="1"/>
  </sheetPr>
  <dimension ref="A1:N11"/>
  <sheetViews>
    <sheetView showGridLines="0" tabSelected="1" topLeftCell="B1" zoomScaleNormal="100" zoomScaleSheetLayoutView="90" workbookViewId="0">
      <selection activeCell="G9" sqref="G9:H9"/>
    </sheetView>
  </sheetViews>
  <sheetFormatPr defaultColWidth="9.109375" defaultRowHeight="14.4"/>
  <cols>
    <col min="1" max="1" width="38.33203125" style="1" hidden="1" customWidth="1"/>
    <col min="2" max="2" width="43.6640625" style="1" customWidth="1"/>
    <col min="3" max="3" width="19.33203125" style="1" customWidth="1"/>
    <col min="4" max="4" width="10.33203125" style="1" customWidth="1"/>
    <col min="5" max="6" width="19.33203125" style="1" customWidth="1"/>
    <col min="7" max="7" width="16.44140625" style="1" customWidth="1"/>
    <col min="8" max="8" width="11.88671875" style="1" customWidth="1"/>
    <col min="9" max="10" width="19.33203125" style="1" customWidth="1"/>
    <col min="11" max="11" width="21.21875" style="1" customWidth="1"/>
    <col min="12" max="12" width="19.33203125" style="1" customWidth="1"/>
    <col min="13" max="13" width="18.109375" style="1" customWidth="1"/>
    <col min="14" max="16384" width="9.109375" style="1"/>
  </cols>
  <sheetData>
    <row r="1" spans="2:14" ht="14.4" customHeight="1">
      <c r="B1" s="472"/>
      <c r="C1" s="472"/>
      <c r="D1" s="472"/>
      <c r="E1" s="472"/>
      <c r="F1" s="472"/>
      <c r="G1" s="472"/>
      <c r="H1" s="472"/>
      <c r="I1" s="50"/>
      <c r="J1" s="3"/>
      <c r="K1" s="3"/>
      <c r="L1" s="3"/>
      <c r="M1" s="3"/>
      <c r="N1" s="3"/>
    </row>
    <row r="2" spans="2:14" ht="64.8" customHeight="1">
      <c r="B2" s="473" t="s">
        <v>275</v>
      </c>
      <c r="C2" s="473"/>
      <c r="D2" s="473"/>
      <c r="E2" s="473"/>
      <c r="F2" s="473"/>
      <c r="G2" s="473"/>
      <c r="H2" s="473"/>
      <c r="I2" s="263"/>
      <c r="J2" s="51"/>
      <c r="K2" s="2"/>
      <c r="L2" s="3"/>
      <c r="M2" s="3"/>
      <c r="N2" s="3"/>
    </row>
    <row r="3" spans="2:14" ht="14.4" customHeight="1">
      <c r="B3" s="472"/>
      <c r="C3" s="472"/>
      <c r="D3" s="472"/>
      <c r="E3" s="472"/>
      <c r="F3" s="472"/>
      <c r="G3" s="472"/>
      <c r="H3" s="472"/>
      <c r="I3" s="50"/>
      <c r="J3" s="51"/>
      <c r="K3" s="2"/>
      <c r="L3" s="3"/>
      <c r="M3" s="3"/>
      <c r="N3" s="3"/>
    </row>
    <row r="4" spans="2:14" ht="14.4" customHeight="1" thickBot="1">
      <c r="B4" s="276"/>
      <c r="C4" s="276"/>
      <c r="D4" s="276"/>
      <c r="E4" s="276"/>
      <c r="F4" s="276"/>
      <c r="G4" s="276"/>
      <c r="H4" s="276"/>
      <c r="I4" s="50"/>
      <c r="J4" s="51"/>
      <c r="K4" s="2"/>
      <c r="L4" s="3"/>
      <c r="M4" s="3"/>
      <c r="N4" s="3"/>
    </row>
    <row r="5" spans="2:14" ht="24" customHeight="1" thickBot="1">
      <c r="B5" s="643" t="s">
        <v>43</v>
      </c>
      <c r="C5" s="474"/>
      <c r="D5" s="474"/>
      <c r="E5" s="474"/>
      <c r="F5" s="474"/>
      <c r="G5" s="474"/>
      <c r="H5" s="475"/>
      <c r="I5" s="277"/>
      <c r="J5" s="51"/>
      <c r="K5" s="51"/>
      <c r="L5" s="51"/>
      <c r="M5" s="3"/>
      <c r="N5" s="3"/>
    </row>
    <row r="6" spans="2:14" ht="7.2" customHeight="1" thickBot="1">
      <c r="B6" s="278"/>
      <c r="C6" s="279"/>
      <c r="D6" s="279"/>
      <c r="E6" s="279"/>
      <c r="F6" s="280"/>
      <c r="G6" s="281"/>
      <c r="H6" s="281"/>
      <c r="I6" s="282"/>
      <c r="J6" s="51"/>
      <c r="K6" s="51"/>
      <c r="L6" s="51"/>
      <c r="M6" s="3"/>
      <c r="N6" s="3"/>
    </row>
    <row r="7" spans="2:14" ht="24" customHeight="1" thickBot="1">
      <c r="B7" s="643" t="s">
        <v>251</v>
      </c>
      <c r="C7" s="474"/>
      <c r="D7" s="474"/>
      <c r="E7" s="474"/>
      <c r="F7" s="474"/>
      <c r="G7" s="474"/>
      <c r="H7" s="475"/>
      <c r="I7" s="277"/>
      <c r="J7" s="51"/>
      <c r="K7" s="51"/>
      <c r="L7" s="51"/>
      <c r="M7" s="3"/>
      <c r="N7" s="3"/>
    </row>
    <row r="8" spans="2:14" ht="7.2" customHeight="1" thickBot="1">
      <c r="B8" s="278"/>
      <c r="C8" s="279"/>
      <c r="D8" s="279"/>
      <c r="E8" s="279"/>
      <c r="F8" s="280"/>
      <c r="G8" s="281"/>
      <c r="H8" s="281"/>
      <c r="I8" s="282"/>
      <c r="J8" s="51"/>
      <c r="K8" s="51"/>
      <c r="L8" s="51"/>
      <c r="M8" s="3"/>
      <c r="N8" s="3"/>
    </row>
    <row r="9" spans="2:14" ht="24" customHeight="1" thickBot="1">
      <c r="B9" s="643" t="s">
        <v>252</v>
      </c>
      <c r="C9" s="476"/>
      <c r="D9" s="477"/>
      <c r="E9" s="645" t="s">
        <v>253</v>
      </c>
      <c r="F9" s="646"/>
      <c r="G9" s="478"/>
      <c r="H9" s="477"/>
      <c r="I9" s="283"/>
      <c r="J9" s="51"/>
      <c r="K9" s="51"/>
      <c r="L9" s="51"/>
      <c r="M9" s="3"/>
      <c r="N9" s="3"/>
    </row>
    <row r="10" spans="2:14">
      <c r="B10"/>
      <c r="C10"/>
      <c r="D10"/>
      <c r="E10"/>
      <c r="F10"/>
      <c r="G10"/>
      <c r="H10"/>
    </row>
    <row r="11" spans="2:14" ht="225.6" customHeight="1">
      <c r="B11" s="644" t="s">
        <v>280</v>
      </c>
      <c r="C11" s="644"/>
      <c r="D11" s="644"/>
      <c r="E11" s="644"/>
      <c r="F11" s="644"/>
      <c r="G11" s="644"/>
      <c r="H11" s="644"/>
    </row>
  </sheetData>
  <sheetProtection algorithmName="SHA-512" hashValue="24Jz02Q6J5xLfyzOPFzxlNlzJbIvFZr/rv6BnkFTstsB1e7NMDWeN0aEQHQm1qEbQ9loE5cGoVLwjEAf0fWE1w==" saltValue="9LVQVe7kWMUBK3SzH+bPRA==" spinCount="100000" sheet="1" selectLockedCells="1"/>
  <mergeCells count="9">
    <mergeCell ref="B11:H11"/>
    <mergeCell ref="B1:H1"/>
    <mergeCell ref="B2:H2"/>
    <mergeCell ref="B3:H3"/>
    <mergeCell ref="C5:H5"/>
    <mergeCell ref="C7:H7"/>
    <mergeCell ref="C9:D9"/>
    <mergeCell ref="E9:F9"/>
    <mergeCell ref="G9:H9"/>
  </mergeCells>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70A0-E744-454A-96DF-64D2DD1797ED}">
  <sheetPr codeName="Sheet3">
    <tabColor theme="4" tint="-0.249977111117893"/>
  </sheetPr>
  <dimension ref="A1:O56"/>
  <sheetViews>
    <sheetView showGridLines="0" showWhiteSpace="0" topLeftCell="B1" zoomScaleNormal="100" zoomScaleSheetLayoutView="80" workbookViewId="0">
      <selection activeCell="H21" sqref="H21"/>
    </sheetView>
  </sheetViews>
  <sheetFormatPr defaultColWidth="9.109375" defaultRowHeight="14.4"/>
  <cols>
    <col min="1" max="1" width="38.33203125" style="1" hidden="1" customWidth="1"/>
    <col min="2" max="2" width="1.77734375" style="1" customWidth="1"/>
    <col min="3" max="3" width="44.33203125" style="1" customWidth="1"/>
    <col min="4" max="11" width="19.33203125" style="1" customWidth="1"/>
    <col min="12" max="12" width="21.21875" style="1" customWidth="1"/>
    <col min="13" max="13" width="19.33203125" style="1" customWidth="1"/>
    <col min="14" max="14" width="18.109375" style="1" customWidth="1"/>
    <col min="15" max="16384" width="9.109375" style="1"/>
  </cols>
  <sheetData>
    <row r="1" spans="1:15" ht="14.4" customHeight="1">
      <c r="C1" s="483"/>
      <c r="D1" s="483"/>
      <c r="E1" s="483"/>
      <c r="F1" s="483"/>
      <c r="G1" s="483"/>
      <c r="H1" s="483"/>
      <c r="I1" s="383"/>
      <c r="J1" s="383"/>
      <c r="K1" s="383"/>
      <c r="L1" s="3"/>
      <c r="M1" s="3"/>
      <c r="N1" s="3"/>
      <c r="O1" s="3"/>
    </row>
    <row r="2" spans="1:15" ht="64.8" customHeight="1">
      <c r="C2" s="484" t="s">
        <v>276</v>
      </c>
      <c r="D2" s="484"/>
      <c r="E2" s="484"/>
      <c r="F2" s="484"/>
      <c r="G2" s="484"/>
      <c r="H2" s="484"/>
      <c r="I2" s="284"/>
      <c r="J2" s="284"/>
      <c r="K2" s="284"/>
      <c r="L2" s="2"/>
      <c r="M2" s="3"/>
      <c r="N2" s="3"/>
      <c r="O2" s="3"/>
    </row>
    <row r="3" spans="1:15" ht="14.4" customHeight="1">
      <c r="C3" s="483"/>
      <c r="D3" s="483"/>
      <c r="E3" s="483"/>
      <c r="F3" s="483"/>
      <c r="G3" s="483"/>
      <c r="H3" s="483"/>
      <c r="I3" s="383"/>
      <c r="J3" s="383"/>
      <c r="K3" s="383"/>
      <c r="L3" s="2"/>
      <c r="M3" s="3"/>
      <c r="N3" s="3"/>
      <c r="O3" s="3"/>
    </row>
    <row r="4" spans="1:15" ht="14.4" customHeight="1">
      <c r="C4" s="50"/>
      <c r="D4" s="50"/>
      <c r="E4" s="50"/>
      <c r="F4" s="50"/>
      <c r="G4" s="50"/>
      <c r="H4" s="50"/>
      <c r="I4" s="50"/>
      <c r="J4" s="50"/>
      <c r="K4" s="51"/>
      <c r="L4" s="2"/>
      <c r="M4" s="3"/>
      <c r="N4" s="3"/>
      <c r="O4" s="3"/>
    </row>
    <row r="5" spans="1:15" ht="37.799999999999997" customHeight="1">
      <c r="C5" s="482" t="s">
        <v>68</v>
      </c>
      <c r="D5" s="482"/>
      <c r="E5" s="482"/>
      <c r="F5" s="482"/>
      <c r="G5" s="482"/>
      <c r="H5" s="482"/>
      <c r="I5" s="51"/>
      <c r="J5" s="51"/>
      <c r="K5" s="51"/>
      <c r="L5" s="51"/>
      <c r="M5" s="51"/>
      <c r="N5" s="3"/>
      <c r="O5" s="3"/>
    </row>
    <row r="6" spans="1:15" ht="16.2" customHeight="1" thickBot="1">
      <c r="A6" s="52" t="s">
        <v>69</v>
      </c>
      <c r="B6" s="53"/>
      <c r="C6" s="54"/>
      <c r="D6" s="55"/>
      <c r="E6" s="56"/>
      <c r="F6" s="3"/>
      <c r="G6" s="3"/>
      <c r="H6" s="3"/>
      <c r="I6" s="3"/>
      <c r="J6" s="3"/>
      <c r="K6" s="3"/>
      <c r="L6" s="3"/>
      <c r="M6" s="3"/>
      <c r="N6" s="3"/>
      <c r="O6" s="3"/>
    </row>
    <row r="7" spans="1:15" ht="52.2">
      <c r="A7" s="57"/>
      <c r="B7" s="53"/>
      <c r="C7" s="385" t="s">
        <v>287</v>
      </c>
      <c r="D7" s="58" t="s">
        <v>70</v>
      </c>
      <c r="E7" s="58" t="s">
        <v>71</v>
      </c>
      <c r="F7" s="58" t="s">
        <v>72</v>
      </c>
      <c r="G7" s="58" t="s">
        <v>73</v>
      </c>
      <c r="H7" s="59" t="s">
        <v>74</v>
      </c>
      <c r="K7" s="60"/>
      <c r="L7" s="60"/>
      <c r="M7" s="60"/>
      <c r="N7" s="60"/>
      <c r="O7" s="3"/>
    </row>
    <row r="8" spans="1:15" ht="15.6">
      <c r="A8" s="57"/>
      <c r="B8" s="61"/>
      <c r="C8" s="388" t="s">
        <v>292</v>
      </c>
      <c r="D8" s="62"/>
      <c r="E8" s="331"/>
      <c r="F8" s="63"/>
      <c r="G8" s="63"/>
      <c r="H8" s="333">
        <f>E8</f>
        <v>0</v>
      </c>
      <c r="K8" s="60"/>
      <c r="L8" s="60"/>
      <c r="M8" s="60"/>
      <c r="N8" s="60"/>
      <c r="O8" s="3"/>
    </row>
    <row r="9" spans="1:15" ht="15.6">
      <c r="A9" s="64"/>
      <c r="B9" s="61"/>
      <c r="C9" s="65"/>
      <c r="D9" s="66"/>
      <c r="E9" s="331"/>
      <c r="F9" s="331"/>
      <c r="G9" s="67"/>
      <c r="H9" s="333">
        <f t="shared" ref="H9:H18" si="0">SUM(E9:F9)</f>
        <v>0</v>
      </c>
      <c r="K9" s="60"/>
      <c r="L9" s="60"/>
      <c r="M9" s="60"/>
      <c r="N9" s="60"/>
      <c r="O9" s="3"/>
    </row>
    <row r="10" spans="1:15" ht="15.6">
      <c r="A10" s="57"/>
      <c r="B10" s="61"/>
      <c r="C10" s="65"/>
      <c r="D10" s="66"/>
      <c r="E10" s="331"/>
      <c r="F10" s="331"/>
      <c r="G10" s="67"/>
      <c r="H10" s="333">
        <f>SUM(E10:F10)</f>
        <v>0</v>
      </c>
      <c r="K10" s="60"/>
      <c r="L10" s="60"/>
      <c r="M10" s="60"/>
      <c r="N10" s="60"/>
      <c r="O10" s="3"/>
    </row>
    <row r="11" spans="1:15" ht="15.6">
      <c r="A11" s="57"/>
      <c r="B11" s="61"/>
      <c r="C11" s="65"/>
      <c r="D11" s="66"/>
      <c r="E11" s="331"/>
      <c r="F11" s="331"/>
      <c r="G11" s="67"/>
      <c r="H11" s="333">
        <f t="shared" si="0"/>
        <v>0</v>
      </c>
      <c r="K11" s="60"/>
      <c r="L11" s="60"/>
      <c r="M11" s="60"/>
      <c r="N11" s="60"/>
      <c r="O11" s="3"/>
    </row>
    <row r="12" spans="1:15" ht="15.6">
      <c r="A12" s="68"/>
      <c r="B12" s="69"/>
      <c r="C12" s="65"/>
      <c r="D12" s="66"/>
      <c r="E12" s="331"/>
      <c r="F12" s="331"/>
      <c r="G12" s="67"/>
      <c r="H12" s="333">
        <f t="shared" si="0"/>
        <v>0</v>
      </c>
      <c r="K12" s="60"/>
      <c r="L12" s="60"/>
      <c r="M12" s="60"/>
      <c r="N12" s="60"/>
      <c r="O12" s="3"/>
    </row>
    <row r="13" spans="1:15" ht="15.6">
      <c r="A13" s="70"/>
      <c r="B13" s="69"/>
      <c r="C13" s="65"/>
      <c r="D13" s="66"/>
      <c r="E13" s="331"/>
      <c r="F13" s="331"/>
      <c r="G13" s="67"/>
      <c r="H13" s="333">
        <f t="shared" si="0"/>
        <v>0</v>
      </c>
      <c r="K13" s="60"/>
      <c r="L13" s="60"/>
      <c r="M13" s="60"/>
      <c r="N13" s="60"/>
      <c r="O13" s="3"/>
    </row>
    <row r="14" spans="1:15" ht="15.6">
      <c r="A14" s="69"/>
      <c r="B14" s="69"/>
      <c r="C14" s="65"/>
      <c r="D14" s="66"/>
      <c r="E14" s="331"/>
      <c r="F14" s="331"/>
      <c r="G14" s="67"/>
      <c r="H14" s="333">
        <f t="shared" si="0"/>
        <v>0</v>
      </c>
      <c r="K14" s="60"/>
      <c r="L14" s="60"/>
      <c r="M14" s="60"/>
      <c r="N14" s="60"/>
      <c r="O14" s="3"/>
    </row>
    <row r="15" spans="1:15" ht="15.6">
      <c r="A15" s="69"/>
      <c r="B15" s="69"/>
      <c r="C15" s="65"/>
      <c r="D15" s="66"/>
      <c r="E15" s="331"/>
      <c r="F15" s="331"/>
      <c r="G15" s="67"/>
      <c r="H15" s="333">
        <f t="shared" si="0"/>
        <v>0</v>
      </c>
      <c r="K15" s="60"/>
      <c r="L15" s="60"/>
      <c r="M15" s="60"/>
      <c r="N15" s="60"/>
      <c r="O15" s="3"/>
    </row>
    <row r="16" spans="1:15" ht="15.6">
      <c r="A16" s="69"/>
      <c r="B16" s="69"/>
      <c r="C16" s="65"/>
      <c r="D16" s="66"/>
      <c r="E16" s="331"/>
      <c r="F16" s="331"/>
      <c r="G16" s="67"/>
      <c r="H16" s="333">
        <f t="shared" si="0"/>
        <v>0</v>
      </c>
      <c r="K16" s="60"/>
      <c r="L16" s="60"/>
      <c r="M16" s="60"/>
      <c r="N16" s="60"/>
      <c r="O16" s="3"/>
    </row>
    <row r="17" spans="1:15" ht="15.6">
      <c r="A17" s="69"/>
      <c r="B17" s="69"/>
      <c r="C17" s="65"/>
      <c r="D17" s="66"/>
      <c r="E17" s="331"/>
      <c r="F17" s="331"/>
      <c r="G17" s="67"/>
      <c r="H17" s="333">
        <f t="shared" si="0"/>
        <v>0</v>
      </c>
      <c r="K17" s="60"/>
      <c r="L17" s="60"/>
      <c r="M17" s="60"/>
      <c r="N17" s="60"/>
      <c r="O17" s="3"/>
    </row>
    <row r="18" spans="1:15" ht="16.2" thickBot="1">
      <c r="A18" s="69"/>
      <c r="B18" s="69"/>
      <c r="C18" s="71"/>
      <c r="D18" s="72"/>
      <c r="E18" s="332"/>
      <c r="F18" s="332"/>
      <c r="G18" s="73"/>
      <c r="H18" s="334">
        <f t="shared" si="0"/>
        <v>0</v>
      </c>
      <c r="K18" s="60"/>
      <c r="L18" s="60"/>
      <c r="M18" s="60"/>
      <c r="N18" s="60"/>
      <c r="O18" s="3"/>
    </row>
    <row r="19" spans="1:15" ht="25.95" customHeight="1" thickBot="1">
      <c r="A19" s="69"/>
      <c r="B19" s="69"/>
      <c r="C19" s="479" t="s">
        <v>75</v>
      </c>
      <c r="D19" s="480"/>
      <c r="E19" s="480"/>
      <c r="F19" s="480"/>
      <c r="G19" s="481"/>
      <c r="H19" s="335">
        <f>SUM(H8:H18)</f>
        <v>0</v>
      </c>
      <c r="K19" s="60"/>
      <c r="L19" s="60"/>
      <c r="M19" s="60"/>
      <c r="N19" s="60"/>
      <c r="O19" s="3"/>
    </row>
    <row r="20" spans="1:15" ht="25.95" customHeight="1" thickBot="1">
      <c r="A20" s="69"/>
      <c r="B20" s="69"/>
      <c r="C20" s="479" t="s">
        <v>37</v>
      </c>
      <c r="D20" s="480"/>
      <c r="E20" s="480"/>
      <c r="F20" s="480"/>
      <c r="G20" s="481"/>
      <c r="H20" s="335">
        <f>SUM(H9:H18)</f>
        <v>0</v>
      </c>
      <c r="K20" s="60"/>
      <c r="L20" s="60"/>
      <c r="M20" s="60"/>
      <c r="N20" s="60"/>
      <c r="O20" s="3"/>
    </row>
    <row r="21" spans="1:15" ht="25.95" customHeight="1" thickBot="1">
      <c r="A21" s="69"/>
      <c r="B21" s="69"/>
      <c r="C21" s="479" t="s">
        <v>76</v>
      </c>
      <c r="D21" s="480"/>
      <c r="E21" s="480"/>
      <c r="F21" s="480"/>
      <c r="G21" s="481"/>
      <c r="H21" s="74" t="str">
        <f>IF(E8=0," - ",(H20/(E8-F34)))</f>
        <v xml:space="preserve"> - </v>
      </c>
      <c r="K21" s="60"/>
      <c r="L21" s="60"/>
      <c r="M21" s="60"/>
      <c r="N21" s="3"/>
    </row>
    <row r="22" spans="1:15" ht="10.95" customHeight="1">
      <c r="A22" s="69"/>
      <c r="B22" s="69"/>
      <c r="C22" s="496"/>
      <c r="D22" s="496"/>
      <c r="E22" s="496"/>
      <c r="F22" s="496"/>
      <c r="G22" s="496"/>
      <c r="H22" s="496"/>
      <c r="I22" s="60"/>
      <c r="J22" s="60"/>
      <c r="K22" s="75"/>
      <c r="L22" s="75"/>
      <c r="M22" s="75"/>
      <c r="N22" s="3"/>
    </row>
    <row r="23" spans="1:15" ht="15" thickBot="1">
      <c r="C23" s="76"/>
      <c r="D23" s="77"/>
      <c r="E23" s="3"/>
      <c r="F23" s="3"/>
      <c r="G23" s="3"/>
      <c r="H23" s="3"/>
      <c r="I23" s="3"/>
      <c r="J23" s="3"/>
      <c r="K23" s="3"/>
      <c r="L23" s="3"/>
      <c r="M23" s="3"/>
      <c r="N23" s="3"/>
      <c r="O23" s="3"/>
    </row>
    <row r="24" spans="1:15" ht="41.4" customHeight="1">
      <c r="C24" s="497" t="s">
        <v>288</v>
      </c>
      <c r="D24" s="499" t="s">
        <v>27</v>
      </c>
      <c r="E24" s="500"/>
      <c r="F24" s="500"/>
      <c r="G24" s="501"/>
      <c r="H24" s="78"/>
      <c r="I24" s="78"/>
      <c r="J24" s="3"/>
      <c r="K24" s="3"/>
    </row>
    <row r="25" spans="1:15" ht="69" customHeight="1">
      <c r="C25" s="498"/>
      <c r="D25" s="389" t="s">
        <v>293</v>
      </c>
      <c r="E25" s="79" t="s">
        <v>77</v>
      </c>
      <c r="F25" s="390" t="s">
        <v>78</v>
      </c>
      <c r="G25" s="80" t="s">
        <v>79</v>
      </c>
      <c r="H25" s="81"/>
      <c r="K25" s="3"/>
    </row>
    <row r="26" spans="1:15" ht="18">
      <c r="C26" s="505" t="s">
        <v>289</v>
      </c>
      <c r="D26" s="506"/>
      <c r="E26" s="506"/>
      <c r="F26" s="506"/>
      <c r="G26" s="507"/>
      <c r="H26" s="82"/>
      <c r="K26" s="3"/>
    </row>
    <row r="27" spans="1:15" ht="18">
      <c r="C27" s="32" t="s">
        <v>265</v>
      </c>
      <c r="D27" s="336"/>
      <c r="E27" s="315" t="str">
        <f>IF(D27="","0", IF($H$19=0, " ",(D27/$H$19)))</f>
        <v>0</v>
      </c>
      <c r="F27" s="336"/>
      <c r="G27" s="316" t="str">
        <f t="shared" ref="G27:G30" si="1">IF(F27="","0",IF($H$8=0, " ",(F27/$H$8)))</f>
        <v>0</v>
      </c>
      <c r="H27" s="83"/>
      <c r="K27" s="3"/>
    </row>
    <row r="28" spans="1:15" ht="18">
      <c r="C28" s="32" t="s">
        <v>45</v>
      </c>
      <c r="D28" s="336"/>
      <c r="E28" s="315" t="str">
        <f t="shared" ref="E28:E31" si="2">IF(D28="","0", IF($H$19=0, " ",(D28/$H$19)))</f>
        <v>0</v>
      </c>
      <c r="F28" s="336"/>
      <c r="G28" s="316" t="str">
        <f t="shared" si="1"/>
        <v>0</v>
      </c>
      <c r="H28" s="83"/>
      <c r="K28" s="3"/>
    </row>
    <row r="29" spans="1:15" ht="18">
      <c r="C29" s="32" t="s">
        <v>38</v>
      </c>
      <c r="D29" s="336"/>
      <c r="E29" s="315" t="str">
        <f t="shared" si="2"/>
        <v>0</v>
      </c>
      <c r="F29" s="336"/>
      <c r="G29" s="316" t="str">
        <f t="shared" si="1"/>
        <v>0</v>
      </c>
      <c r="H29" s="83"/>
      <c r="I29" s="329"/>
      <c r="K29" s="3"/>
    </row>
    <row r="30" spans="1:15" ht="18">
      <c r="C30" s="32" t="s">
        <v>46</v>
      </c>
      <c r="D30" s="336"/>
      <c r="E30" s="315" t="str">
        <f t="shared" si="2"/>
        <v>0</v>
      </c>
      <c r="F30" s="336"/>
      <c r="G30" s="316" t="str">
        <f t="shared" si="1"/>
        <v>0</v>
      </c>
      <c r="H30" s="83"/>
      <c r="K30" s="3"/>
    </row>
    <row r="31" spans="1:15" ht="18">
      <c r="C31" s="32" t="s">
        <v>47</v>
      </c>
      <c r="D31" s="336"/>
      <c r="E31" s="315" t="str">
        <f t="shared" si="2"/>
        <v>0</v>
      </c>
      <c r="F31" s="337"/>
      <c r="G31" s="317"/>
      <c r="H31" s="83"/>
      <c r="K31" s="3"/>
    </row>
    <row r="32" spans="1:15" ht="18">
      <c r="C32" s="32" t="s">
        <v>48</v>
      </c>
      <c r="D32" s="337"/>
      <c r="E32" s="318"/>
      <c r="F32" s="337"/>
      <c r="G32" s="319"/>
      <c r="H32" s="83"/>
      <c r="K32" s="3"/>
    </row>
    <row r="33" spans="3:15" ht="18">
      <c r="C33" s="84" t="s">
        <v>49</v>
      </c>
      <c r="D33" s="338"/>
      <c r="E33" s="315" t="str">
        <f>IF(D33="","0", IF($H$19=0, " ",(D33/$H$19)))</f>
        <v>0</v>
      </c>
      <c r="F33" s="336"/>
      <c r="G33" s="316" t="str">
        <f>IF(F33="","0",IF($H$8=0, " ",(F33/$H$8)))</f>
        <v>0</v>
      </c>
      <c r="H33" s="83"/>
      <c r="K33" s="3"/>
    </row>
    <row r="34" spans="3:15" ht="18">
      <c r="C34" s="85" t="s">
        <v>50</v>
      </c>
      <c r="D34" s="338"/>
      <c r="E34" s="315" t="str">
        <f>IF(D34="","0", IF($H$19=0, " ",(D34/$H$19)))</f>
        <v>0</v>
      </c>
      <c r="F34" s="336"/>
      <c r="G34" s="316" t="str">
        <f>IF(F34="","0",IF($H$8=0, " ",(F34/$H$8)))</f>
        <v>0</v>
      </c>
      <c r="H34" s="83"/>
      <c r="K34" s="3"/>
    </row>
    <row r="35" spans="3:15" ht="18">
      <c r="C35" s="325" t="s">
        <v>273</v>
      </c>
      <c r="D35" s="339">
        <f>SUBTOTAL(109,D27:D34)</f>
        <v>0</v>
      </c>
      <c r="E35" s="327">
        <f t="shared" ref="E35:G35" si="3">SUBTOTAL(109,E27:E34)</f>
        <v>0</v>
      </c>
      <c r="F35" s="339">
        <f t="shared" si="3"/>
        <v>0</v>
      </c>
      <c r="G35" s="368">
        <f t="shared" si="3"/>
        <v>0</v>
      </c>
      <c r="H35" s="83"/>
      <c r="K35" s="3"/>
    </row>
    <row r="36" spans="3:15" ht="18">
      <c r="C36" s="502" t="s">
        <v>290</v>
      </c>
      <c r="D36" s="503"/>
      <c r="E36" s="503"/>
      <c r="F36" s="503"/>
      <c r="G36" s="504"/>
      <c r="H36" s="86"/>
      <c r="K36" s="3"/>
    </row>
    <row r="37" spans="3:15" ht="18">
      <c r="C37" s="87" t="s">
        <v>39</v>
      </c>
      <c r="D37" s="340"/>
      <c r="E37" s="320" t="str">
        <f>IF(D37="","0", IF($H$19=0, " ",(D37/$H$19)))</f>
        <v>0</v>
      </c>
      <c r="F37" s="340"/>
      <c r="G37" s="321" t="str">
        <f>IF(F37="","0",IF($H$8=0, " ",(F37/$H$8)))</f>
        <v>0</v>
      </c>
      <c r="H37" s="88"/>
      <c r="K37" s="3"/>
    </row>
    <row r="38" spans="3:15" ht="18">
      <c r="C38" s="87" t="s">
        <v>40</v>
      </c>
      <c r="D38" s="340"/>
      <c r="E38" s="320" t="str">
        <f t="shared" ref="E38:E42" si="4">IF(D38="","0", IF($H$19=0, " ",(D38/$H$19)))</f>
        <v>0</v>
      </c>
      <c r="F38" s="340"/>
      <c r="G38" s="321" t="str">
        <f t="shared" ref="G38:G42" si="5">IF(F38="","0",IF($H$8=0, " ",(F38/$H$8)))</f>
        <v>0</v>
      </c>
      <c r="H38" s="88"/>
      <c r="K38" s="3"/>
    </row>
    <row r="39" spans="3:15" ht="18">
      <c r="C39" s="89" t="s">
        <v>266</v>
      </c>
      <c r="D39" s="340"/>
      <c r="E39" s="320" t="str">
        <f t="shared" si="4"/>
        <v>0</v>
      </c>
      <c r="F39" s="340"/>
      <c r="G39" s="321" t="str">
        <f t="shared" si="5"/>
        <v>0</v>
      </c>
      <c r="H39" s="88"/>
      <c r="K39" s="3"/>
    </row>
    <row r="40" spans="3:15" ht="18">
      <c r="C40" s="87" t="s">
        <v>42</v>
      </c>
      <c r="D40" s="340"/>
      <c r="E40" s="320" t="str">
        <f t="shared" si="4"/>
        <v>0</v>
      </c>
      <c r="F40" s="340"/>
      <c r="G40" s="321" t="str">
        <f t="shared" si="5"/>
        <v>0</v>
      </c>
      <c r="H40" s="88"/>
      <c r="K40" s="3"/>
    </row>
    <row r="41" spans="3:15" ht="18">
      <c r="C41" s="326" t="s">
        <v>273</v>
      </c>
      <c r="D41" s="341">
        <f>SUBTOTAL(109,D37:D40)</f>
        <v>0</v>
      </c>
      <c r="E41" s="328">
        <f t="shared" ref="E41:G41" si="6">SUBTOTAL(109,E37:E40)</f>
        <v>0</v>
      </c>
      <c r="F41" s="341">
        <f t="shared" si="6"/>
        <v>0</v>
      </c>
      <c r="G41" s="369">
        <f t="shared" si="6"/>
        <v>0</v>
      </c>
      <c r="H41" s="88"/>
      <c r="K41" s="3"/>
    </row>
    <row r="42" spans="3:15" ht="18.600000000000001" thickBot="1">
      <c r="C42" s="90" t="s">
        <v>291</v>
      </c>
      <c r="D42" s="342"/>
      <c r="E42" s="322" t="str">
        <f t="shared" si="4"/>
        <v>0</v>
      </c>
      <c r="F42" s="342"/>
      <c r="G42" s="324" t="str">
        <f t="shared" si="5"/>
        <v>0</v>
      </c>
      <c r="H42" s="91"/>
      <c r="K42" s="3"/>
    </row>
    <row r="43" spans="3:15" ht="26.4" customHeight="1" thickTop="1" thickBot="1">
      <c r="C43" s="384" t="s">
        <v>27</v>
      </c>
      <c r="D43" s="343">
        <f>SUBTOTAL(109,D27:D42)</f>
        <v>0</v>
      </c>
      <c r="E43" s="314">
        <f t="shared" ref="E43:G43" si="7">SUBTOTAL(109,E27:E42)</f>
        <v>0</v>
      </c>
      <c r="F43" s="343">
        <f t="shared" si="7"/>
        <v>0</v>
      </c>
      <c r="G43" s="370">
        <f t="shared" si="7"/>
        <v>0</v>
      </c>
    </row>
    <row r="44" spans="3:15" ht="18">
      <c r="L44" s="92"/>
      <c r="N44" s="3"/>
      <c r="O44" s="3"/>
    </row>
    <row r="45" spans="3:15" ht="34.950000000000003" customHeight="1">
      <c r="C45" s="93" t="s">
        <v>234</v>
      </c>
      <c r="D45" s="344">
        <f>D43</f>
        <v>0</v>
      </c>
      <c r="F45" s="485" t="s">
        <v>274</v>
      </c>
      <c r="G45" s="485"/>
      <c r="H45" s="485"/>
      <c r="I45" s="380"/>
      <c r="J45" s="380"/>
      <c r="K45" s="380"/>
      <c r="L45" s="94"/>
      <c r="M45" s="3"/>
      <c r="N45" s="3"/>
      <c r="O45" s="3"/>
    </row>
    <row r="46" spans="3:15" ht="34.950000000000003" customHeight="1">
      <c r="C46" s="93" t="s">
        <v>235</v>
      </c>
      <c r="D46" s="344">
        <f>F43</f>
        <v>0</v>
      </c>
      <c r="F46" s="485"/>
      <c r="G46" s="485"/>
      <c r="H46" s="485"/>
      <c r="I46" s="380"/>
      <c r="J46" s="380"/>
      <c r="K46" s="380"/>
      <c r="L46" s="94"/>
      <c r="M46" s="3"/>
      <c r="N46" s="3"/>
      <c r="O46" s="3"/>
    </row>
    <row r="47" spans="3:15" ht="37.799999999999997" customHeight="1">
      <c r="C47" s="93" t="s">
        <v>80</v>
      </c>
      <c r="D47" s="344">
        <f>F34</f>
        <v>0</v>
      </c>
      <c r="F47" s="485"/>
      <c r="G47" s="485"/>
      <c r="H47" s="485"/>
      <c r="I47" s="95"/>
      <c r="J47" s="95"/>
      <c r="K47" s="95"/>
      <c r="L47" s="94"/>
      <c r="M47" s="3"/>
      <c r="N47" s="3"/>
      <c r="O47" s="3"/>
    </row>
    <row r="48" spans="3:15" ht="12.6" customHeight="1">
      <c r="C48" s="96"/>
      <c r="D48" s="97"/>
      <c r="E48" s="94"/>
      <c r="F48" s="94"/>
      <c r="G48" s="94"/>
      <c r="H48" s="94"/>
      <c r="I48" s="94"/>
      <c r="J48" s="94"/>
      <c r="K48" s="94"/>
      <c r="L48" s="94"/>
      <c r="M48" s="3"/>
      <c r="N48" s="3"/>
      <c r="O48" s="3"/>
    </row>
    <row r="49" spans="3:15" ht="35.4" customHeight="1">
      <c r="C49" s="486" t="s">
        <v>294</v>
      </c>
      <c r="D49" s="486"/>
      <c r="E49" s="486"/>
      <c r="F49" s="486"/>
      <c r="G49" s="486"/>
      <c r="H49" s="486"/>
      <c r="I49" s="381"/>
      <c r="J49" s="381"/>
      <c r="K49" s="381"/>
      <c r="L49" s="94"/>
      <c r="M49" s="3"/>
      <c r="N49" s="3"/>
      <c r="O49" s="3"/>
    </row>
    <row r="50" spans="3:15" ht="9.6" customHeight="1" thickBot="1">
      <c r="C50" s="96"/>
      <c r="D50" s="97"/>
      <c r="E50" s="94"/>
      <c r="F50" s="94"/>
      <c r="G50" s="94"/>
      <c r="H50" s="94"/>
      <c r="I50" s="94"/>
      <c r="J50" s="94"/>
      <c r="K50" s="94"/>
      <c r="L50" s="94"/>
      <c r="M50" s="3"/>
      <c r="N50" s="3"/>
      <c r="O50" s="3"/>
    </row>
    <row r="51" spans="3:15" ht="15" customHeight="1">
      <c r="C51" s="487" t="s">
        <v>14</v>
      </c>
      <c r="D51" s="488"/>
      <c r="E51" s="488"/>
      <c r="F51" s="488"/>
      <c r="G51" s="488"/>
      <c r="H51" s="489"/>
      <c r="I51" s="382"/>
      <c r="J51" s="382"/>
      <c r="K51" s="382"/>
      <c r="L51" s="98"/>
      <c r="M51" s="98"/>
      <c r="N51" s="3"/>
      <c r="O51" s="3"/>
    </row>
    <row r="52" spans="3:15" ht="14.4" customHeight="1">
      <c r="C52" s="490"/>
      <c r="D52" s="491"/>
      <c r="E52" s="491"/>
      <c r="F52" s="491"/>
      <c r="G52" s="491"/>
      <c r="H52" s="492"/>
      <c r="I52" s="382"/>
      <c r="J52" s="382"/>
      <c r="K52" s="382"/>
      <c r="L52" s="98"/>
      <c r="M52" s="98"/>
      <c r="N52" s="3"/>
      <c r="O52" s="3"/>
    </row>
    <row r="53" spans="3:15" ht="14.4" customHeight="1">
      <c r="C53" s="490"/>
      <c r="D53" s="491"/>
      <c r="E53" s="491"/>
      <c r="F53" s="491"/>
      <c r="G53" s="491"/>
      <c r="H53" s="492"/>
      <c r="I53" s="382"/>
      <c r="J53" s="382"/>
      <c r="K53" s="382"/>
      <c r="L53" s="98"/>
      <c r="M53" s="98"/>
      <c r="N53" s="3"/>
      <c r="O53" s="3"/>
    </row>
    <row r="54" spans="3:15" ht="14.4" customHeight="1">
      <c r="C54" s="490"/>
      <c r="D54" s="491"/>
      <c r="E54" s="491"/>
      <c r="F54" s="491"/>
      <c r="G54" s="491"/>
      <c r="H54" s="492"/>
      <c r="I54" s="382"/>
      <c r="J54" s="382"/>
      <c r="K54" s="382"/>
      <c r="L54" s="98"/>
      <c r="M54" s="98"/>
    </row>
    <row r="55" spans="3:15" ht="14.4" customHeight="1">
      <c r="C55" s="490"/>
      <c r="D55" s="491"/>
      <c r="E55" s="491"/>
      <c r="F55" s="491"/>
      <c r="G55" s="491"/>
      <c r="H55" s="492"/>
      <c r="I55" s="382"/>
      <c r="J55" s="382"/>
      <c r="K55" s="382"/>
      <c r="L55" s="98"/>
      <c r="M55" s="98"/>
    </row>
    <row r="56" spans="3:15" ht="15" customHeight="1" thickBot="1">
      <c r="C56" s="493"/>
      <c r="D56" s="494"/>
      <c r="E56" s="494"/>
      <c r="F56" s="494"/>
      <c r="G56" s="494"/>
      <c r="H56" s="495"/>
      <c r="I56" s="382"/>
      <c r="J56" s="382"/>
      <c r="K56" s="382"/>
      <c r="L56" s="98"/>
      <c r="M56" s="98"/>
    </row>
  </sheetData>
  <protectedRanges>
    <protectedRange algorithmName="SHA-512" hashValue="x3gUJsShKC4mcI+fkaNIAMM2BAlvUDNkVabiawTkwUHyAOCtI0ri2nLCwZw9AzeDIJfHcSJB60Mq/3h6tMEy0w==" saltValue="drrku7G/SIA8aIb7rFpEfg==" spinCount="100000" sqref="H8:H21 D45:D50 L44 H27:H42 E27:E34 E37:E40 G37:G40 G27:G34 E42 G42 D43:G43" name="Locked Cells"/>
  </protectedRanges>
  <mergeCells count="15">
    <mergeCell ref="F45:H47"/>
    <mergeCell ref="C49:H49"/>
    <mergeCell ref="C51:H56"/>
    <mergeCell ref="C21:G21"/>
    <mergeCell ref="C22:H22"/>
    <mergeCell ref="C24:C25"/>
    <mergeCell ref="D24:G24"/>
    <mergeCell ref="C36:G36"/>
    <mergeCell ref="C26:G26"/>
    <mergeCell ref="C20:G20"/>
    <mergeCell ref="C5:H5"/>
    <mergeCell ref="C19:G19"/>
    <mergeCell ref="C3:H3"/>
    <mergeCell ref="C1:H1"/>
    <mergeCell ref="C2:H2"/>
  </mergeCells>
  <conditionalFormatting sqref="H21">
    <cfRule type="expression" dxfId="20" priority="9" stopIfTrue="1">
      <formula>$E$8=0</formula>
    </cfRule>
    <cfRule type="cellIs" dxfId="19" priority="10" operator="greaterThanOrEqual">
      <formula>2</formula>
    </cfRule>
    <cfRule type="cellIs" dxfId="18" priority="12" operator="between">
      <formula>0</formula>
      <formula>2</formula>
    </cfRule>
  </conditionalFormatting>
  <conditionalFormatting sqref="D45">
    <cfRule type="expression" dxfId="17" priority="8" stopIfTrue="1">
      <formula>AND($H$19=0,$D$45=0)</formula>
    </cfRule>
    <cfRule type="cellIs" dxfId="16" priority="11" operator="equal">
      <formula>$H$19</formula>
    </cfRule>
    <cfRule type="cellIs" dxfId="15" priority="14" operator="notEqual">
      <formula>$H$19</formula>
    </cfRule>
  </conditionalFormatting>
  <conditionalFormatting sqref="D46">
    <cfRule type="expression" dxfId="14" priority="3">
      <formula>AND($H$8=0,$D$46=0)</formula>
    </cfRule>
    <cfRule type="cellIs" dxfId="13" priority="4" operator="equal">
      <formula>$H$8</formula>
    </cfRule>
    <cfRule type="cellIs" dxfId="12" priority="5" operator="notEqual">
      <formula>$H$8</formula>
    </cfRule>
  </conditionalFormatting>
  <conditionalFormatting sqref="D47">
    <cfRule type="expression" dxfId="11" priority="21">
      <formula>$F$34=0</formula>
    </cfRule>
    <cfRule type="cellIs" dxfId="10" priority="22" operator="equal">
      <formula>$F$34</formula>
    </cfRule>
  </conditionalFormatting>
  <dataValidations disablePrompts="1" count="2">
    <dataValidation type="list" allowBlank="1" showInputMessage="1" showErrorMessage="1" sqref="G8" xr:uid="{50C25542-B2EF-4174-9479-C447A7E61AA2}">
      <formula1>$A$12:$A$13</formula1>
    </dataValidation>
    <dataValidation type="list" allowBlank="1" showInputMessage="1" showErrorMessage="1" sqref="G9:G18" xr:uid="{ECDC7D73-FD05-4CDB-885A-D5EEC8CCED4E}">
      <formula1>"Confirmed,Pending"</formula1>
    </dataValidation>
  </dataValidations>
  <pageMargins left="0.70866141732283505" right="0.70866141732283505" top="0.74803149606299202" bottom="0.74803149606299202" header="0.31496062992126" footer="0.31496062992126"/>
  <pageSetup scale="69" fitToHeight="2" orientation="landscape" r:id="rId1"/>
  <rowBreaks count="1" manualBreakCount="1">
    <brk id="23" min="2" max="7" man="1"/>
  </rowBreaks>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0D483BB-1208-4C4E-98C4-C9C83C81F14A}">
          <x14:formula1>
            <xm:f>ControlList!$B$3:$B$4</xm:f>
          </x14:formula1>
          <xm:sqref>D9:D18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C660-2A35-4B51-890A-0BE3540C9725}">
  <sheetPr codeName="Sheet7">
    <tabColor theme="4" tint="-0.249977111117893"/>
    <pageSetUpPr fitToPage="1"/>
  </sheetPr>
  <dimension ref="A1:CEO30"/>
  <sheetViews>
    <sheetView showGridLines="0" zoomScaleNormal="100" zoomScaleSheetLayoutView="75" workbookViewId="0">
      <selection activeCell="C8" sqref="C8"/>
    </sheetView>
  </sheetViews>
  <sheetFormatPr defaultRowHeight="14.4"/>
  <cols>
    <col min="1" max="1" width="1.109375" customWidth="1"/>
    <col min="2" max="2" width="32" customWidth="1"/>
    <col min="3" max="3" width="46.6640625" customWidth="1"/>
    <col min="4" max="4" width="32.33203125" customWidth="1"/>
    <col min="5" max="5" width="21.5546875" customWidth="1"/>
    <col min="6" max="6" width="22.6640625" customWidth="1"/>
    <col min="7" max="7" width="20.5546875" customWidth="1"/>
    <col min="8" max="8" width="19.5546875" customWidth="1"/>
    <col min="9" max="9" width="19.44140625" customWidth="1"/>
    <col min="10" max="10" width="19.6640625" customWidth="1"/>
    <col min="13" max="13" width="16.6640625" customWidth="1"/>
    <col min="14" max="14" width="18" customWidth="1"/>
  </cols>
  <sheetData>
    <row r="1" spans="1:2173" s="1" customFormat="1" ht="14.4" customHeight="1">
      <c r="B1" s="483"/>
      <c r="C1" s="483"/>
      <c r="D1" s="483"/>
      <c r="E1" s="483"/>
      <c r="F1" s="483"/>
      <c r="G1" s="483"/>
      <c r="H1" s="483"/>
      <c r="I1" s="483"/>
      <c r="J1" s="483"/>
      <c r="K1" s="50"/>
      <c r="L1" s="3"/>
      <c r="M1" s="3"/>
      <c r="N1" s="3"/>
      <c r="O1" s="3"/>
      <c r="P1" s="3"/>
    </row>
    <row r="2" spans="1:2173" s="1" customFormat="1" ht="64.8" customHeight="1">
      <c r="B2" s="284" t="s">
        <v>281</v>
      </c>
      <c r="C2" s="284"/>
      <c r="D2" s="284"/>
      <c r="E2" s="284"/>
      <c r="F2" s="284"/>
      <c r="G2" s="284"/>
      <c r="H2" s="284"/>
      <c r="I2" s="284"/>
      <c r="J2" s="284"/>
      <c r="K2" s="49"/>
      <c r="L2" s="51"/>
      <c r="M2" s="2"/>
      <c r="N2" s="3"/>
      <c r="O2" s="3"/>
      <c r="P2" s="3"/>
    </row>
    <row r="3" spans="1:2173" s="1" customFormat="1" ht="14.4" customHeight="1">
      <c r="B3" s="483"/>
      <c r="C3" s="483"/>
      <c r="D3" s="483"/>
      <c r="E3" s="483"/>
      <c r="F3" s="483"/>
      <c r="G3" s="483"/>
      <c r="H3" s="483"/>
      <c r="I3" s="483"/>
      <c r="J3" s="483"/>
      <c r="K3" s="50"/>
      <c r="L3" s="51"/>
      <c r="M3" s="2"/>
      <c r="N3" s="3"/>
      <c r="O3" s="3"/>
      <c r="P3" s="3"/>
    </row>
    <row r="4" spans="1:2173" s="1" customFormat="1" ht="16.2" customHeight="1">
      <c r="B4" s="50"/>
      <c r="C4" s="50"/>
      <c r="D4" s="50"/>
      <c r="E4" s="50"/>
      <c r="F4" s="50"/>
      <c r="G4" s="50"/>
      <c r="H4" s="50"/>
      <c r="I4" s="50"/>
      <c r="J4" s="50"/>
      <c r="K4" s="50"/>
      <c r="L4" s="51"/>
      <c r="M4" s="2"/>
      <c r="N4" s="3"/>
      <c r="O4" s="3"/>
      <c r="P4" s="3"/>
    </row>
    <row r="5" spans="1:2173" ht="36.6" customHeight="1">
      <c r="B5" s="508" t="s">
        <v>297</v>
      </c>
      <c r="C5" s="508"/>
      <c r="D5" s="508"/>
      <c r="E5" s="508"/>
      <c r="F5" s="508"/>
      <c r="G5" s="508"/>
      <c r="H5" s="508"/>
      <c r="I5" s="508"/>
      <c r="J5" s="508"/>
      <c r="K5" s="99"/>
    </row>
    <row r="6" spans="1:2173" ht="15.6" customHeight="1">
      <c r="B6" s="100"/>
      <c r="C6" s="100"/>
      <c r="D6" s="100"/>
      <c r="E6" s="100"/>
      <c r="F6" s="100"/>
      <c r="G6" s="100"/>
      <c r="H6" s="18"/>
      <c r="I6" s="100"/>
      <c r="J6" s="100"/>
      <c r="K6" s="18"/>
    </row>
    <row r="7" spans="1:2173" s="102" customFormat="1" ht="56.25" customHeight="1">
      <c r="A7" s="101"/>
      <c r="B7" s="649" t="s">
        <v>51</v>
      </c>
      <c r="C7" s="650" t="s">
        <v>223</v>
      </c>
      <c r="D7" s="650" t="s">
        <v>113</v>
      </c>
      <c r="E7" s="650" t="s">
        <v>256</v>
      </c>
      <c r="F7" s="650" t="s">
        <v>257</v>
      </c>
      <c r="G7" s="651" t="s">
        <v>83</v>
      </c>
      <c r="H7" s="650" t="s">
        <v>84</v>
      </c>
      <c r="I7" s="651" t="s">
        <v>81</v>
      </c>
      <c r="J7" s="650" t="s">
        <v>82</v>
      </c>
      <c r="K7" s="101"/>
      <c r="L7" s="101"/>
      <c r="M7" s="2"/>
      <c r="N7" s="2"/>
      <c r="O7" s="2"/>
      <c r="P7" s="2"/>
      <c r="Q7" s="2"/>
      <c r="R7" s="2"/>
      <c r="S7" s="2"/>
      <c r="T7" s="2"/>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1"/>
      <c r="NF7" s="101"/>
      <c r="NG7" s="101"/>
      <c r="NH7" s="101"/>
      <c r="NI7" s="101"/>
      <c r="NJ7" s="101"/>
      <c r="NK7" s="101"/>
      <c r="NL7" s="101"/>
      <c r="NM7" s="101"/>
      <c r="NN7" s="101"/>
      <c r="NO7" s="101"/>
      <c r="NP7" s="101"/>
      <c r="NQ7" s="101"/>
      <c r="NR7" s="101"/>
      <c r="NS7" s="101"/>
      <c r="NT7" s="101"/>
      <c r="NU7" s="101"/>
      <c r="NV7" s="101"/>
      <c r="NW7" s="101"/>
      <c r="NX7" s="101"/>
      <c r="NY7" s="101"/>
      <c r="NZ7" s="101"/>
      <c r="OA7" s="101"/>
      <c r="OB7" s="101"/>
      <c r="OC7" s="101"/>
      <c r="OD7" s="101"/>
      <c r="OE7" s="101"/>
      <c r="OF7" s="101"/>
      <c r="OG7" s="101"/>
      <c r="OH7" s="101"/>
      <c r="OI7" s="101"/>
      <c r="OJ7" s="101"/>
      <c r="OK7" s="101"/>
      <c r="OL7" s="101"/>
      <c r="OM7" s="101"/>
      <c r="ON7" s="101"/>
      <c r="OO7" s="101"/>
      <c r="OP7" s="101"/>
      <c r="OQ7" s="101"/>
      <c r="OR7" s="101"/>
      <c r="OS7" s="101"/>
      <c r="OT7" s="101"/>
      <c r="OU7" s="101"/>
      <c r="OV7" s="101"/>
      <c r="OW7" s="101"/>
      <c r="OX7" s="101"/>
      <c r="OY7" s="101"/>
      <c r="OZ7" s="101"/>
      <c r="PA7" s="101"/>
      <c r="PB7" s="101"/>
      <c r="PC7" s="101"/>
      <c r="PD7" s="101"/>
      <c r="PE7" s="101"/>
      <c r="PF7" s="101"/>
      <c r="PG7" s="101"/>
      <c r="PH7" s="101"/>
      <c r="PI7" s="101"/>
      <c r="PJ7" s="101"/>
      <c r="PK7" s="101"/>
      <c r="PL7" s="101"/>
      <c r="PM7" s="101"/>
      <c r="PN7" s="101"/>
      <c r="PO7" s="101"/>
      <c r="PP7" s="101"/>
      <c r="PQ7" s="101"/>
      <c r="PR7" s="101"/>
      <c r="PS7" s="101"/>
      <c r="PT7" s="101"/>
      <c r="PU7" s="101"/>
      <c r="PV7" s="101"/>
      <c r="PW7" s="101"/>
      <c r="PX7" s="101"/>
      <c r="PY7" s="101"/>
      <c r="PZ7" s="101"/>
      <c r="QA7" s="101"/>
      <c r="QB7" s="101"/>
      <c r="QC7" s="101"/>
      <c r="QD7" s="101"/>
      <c r="QE7" s="101"/>
      <c r="QF7" s="101"/>
      <c r="QG7" s="101"/>
      <c r="QH7" s="101"/>
      <c r="QI7" s="101"/>
      <c r="QJ7" s="101"/>
      <c r="QK7" s="101"/>
      <c r="QL7" s="101"/>
      <c r="QM7" s="101"/>
      <c r="QN7" s="101"/>
      <c r="QO7" s="101"/>
      <c r="QP7" s="101"/>
      <c r="QQ7" s="101"/>
      <c r="QR7" s="101"/>
      <c r="QS7" s="101"/>
      <c r="QT7" s="101"/>
      <c r="QU7" s="101"/>
      <c r="QV7" s="101"/>
      <c r="QW7" s="101"/>
      <c r="QX7" s="101"/>
      <c r="QY7" s="101"/>
      <c r="QZ7" s="101"/>
      <c r="RA7" s="101"/>
      <c r="RB7" s="101"/>
      <c r="RC7" s="101"/>
      <c r="RD7" s="101"/>
      <c r="RE7" s="101"/>
      <c r="RF7" s="101"/>
      <c r="RG7" s="101"/>
      <c r="RH7" s="101"/>
      <c r="RI7" s="101"/>
      <c r="RJ7" s="101"/>
      <c r="RK7" s="101"/>
      <c r="RL7" s="101"/>
      <c r="RM7" s="101"/>
      <c r="RN7" s="101"/>
      <c r="RO7" s="101"/>
      <c r="RP7" s="101"/>
      <c r="RQ7" s="101"/>
      <c r="RR7" s="101"/>
      <c r="RS7" s="101"/>
      <c r="RT7" s="101"/>
      <c r="RU7" s="101"/>
      <c r="RV7" s="101"/>
      <c r="RW7" s="101"/>
      <c r="RX7" s="101"/>
      <c r="RY7" s="101"/>
      <c r="RZ7" s="101"/>
      <c r="SA7" s="101"/>
      <c r="SB7" s="101"/>
      <c r="SC7" s="101"/>
      <c r="SD7" s="101"/>
      <c r="SE7" s="101"/>
      <c r="SF7" s="101"/>
      <c r="SG7" s="101"/>
      <c r="SH7" s="101"/>
      <c r="SI7" s="101"/>
      <c r="SJ7" s="101"/>
      <c r="SK7" s="101"/>
      <c r="SL7" s="101"/>
      <c r="SM7" s="101"/>
      <c r="SN7" s="101"/>
      <c r="SO7" s="101"/>
      <c r="SP7" s="101"/>
      <c r="SQ7" s="101"/>
      <c r="SR7" s="101"/>
      <c r="SS7" s="101"/>
      <c r="ST7" s="101"/>
      <c r="SU7" s="101"/>
      <c r="SV7" s="101"/>
      <c r="SW7" s="101"/>
      <c r="SX7" s="101"/>
      <c r="SY7" s="101"/>
      <c r="SZ7" s="101"/>
      <c r="TA7" s="101"/>
      <c r="TB7" s="101"/>
      <c r="TC7" s="101"/>
      <c r="TD7" s="101"/>
      <c r="TE7" s="101"/>
      <c r="TF7" s="101"/>
      <c r="TG7" s="101"/>
      <c r="TH7" s="101"/>
      <c r="TI7" s="101"/>
      <c r="TJ7" s="101"/>
      <c r="TK7" s="101"/>
      <c r="TL7" s="101"/>
      <c r="TM7" s="101"/>
      <c r="TN7" s="101"/>
      <c r="TO7" s="101"/>
      <c r="TP7" s="101"/>
      <c r="TQ7" s="101"/>
      <c r="TR7" s="101"/>
      <c r="TS7" s="101"/>
      <c r="TT7" s="101"/>
      <c r="TU7" s="101"/>
      <c r="TV7" s="101"/>
      <c r="TW7" s="101"/>
      <c r="TX7" s="101"/>
      <c r="TY7" s="101"/>
      <c r="TZ7" s="101"/>
      <c r="UA7" s="101"/>
      <c r="UB7" s="101"/>
      <c r="UC7" s="101"/>
      <c r="UD7" s="101"/>
      <c r="UE7" s="101"/>
      <c r="UF7" s="101"/>
      <c r="UG7" s="101"/>
      <c r="UH7" s="101"/>
      <c r="UI7" s="101"/>
      <c r="UJ7" s="101"/>
      <c r="UK7" s="101"/>
      <c r="UL7" s="101"/>
      <c r="UM7" s="101"/>
      <c r="UN7" s="101"/>
      <c r="UO7" s="101"/>
      <c r="UP7" s="101"/>
      <c r="UQ7" s="101"/>
      <c r="UR7" s="101"/>
      <c r="US7" s="101"/>
      <c r="UT7" s="101"/>
      <c r="UU7" s="101"/>
      <c r="UV7" s="101"/>
      <c r="UW7" s="101"/>
      <c r="UX7" s="101"/>
      <c r="UY7" s="101"/>
      <c r="UZ7" s="101"/>
      <c r="VA7" s="101"/>
      <c r="VB7" s="101"/>
      <c r="VC7" s="101"/>
      <c r="VD7" s="101"/>
      <c r="VE7" s="101"/>
      <c r="VF7" s="101"/>
      <c r="VG7" s="101"/>
      <c r="VH7" s="101"/>
      <c r="VI7" s="101"/>
      <c r="VJ7" s="101"/>
      <c r="VK7" s="101"/>
      <c r="VL7" s="101"/>
      <c r="VM7" s="101"/>
      <c r="VN7" s="101"/>
      <c r="VO7" s="101"/>
      <c r="VP7" s="101"/>
      <c r="VQ7" s="101"/>
      <c r="VR7" s="101"/>
      <c r="VS7" s="101"/>
      <c r="VT7" s="101"/>
      <c r="VU7" s="101"/>
      <c r="VV7" s="101"/>
      <c r="VW7" s="101"/>
      <c r="VX7" s="101"/>
      <c r="VY7" s="101"/>
      <c r="VZ7" s="101"/>
      <c r="WA7" s="101"/>
      <c r="WB7" s="101"/>
      <c r="WC7" s="101"/>
      <c r="WD7" s="101"/>
      <c r="WE7" s="101"/>
      <c r="WF7" s="101"/>
      <c r="WG7" s="101"/>
      <c r="WH7" s="101"/>
      <c r="WI7" s="101"/>
      <c r="WJ7" s="101"/>
      <c r="WK7" s="101"/>
      <c r="WL7" s="101"/>
      <c r="WM7" s="101"/>
      <c r="WN7" s="101"/>
      <c r="WO7" s="101"/>
      <c r="WP7" s="101"/>
      <c r="WQ7" s="101"/>
      <c r="WR7" s="101"/>
      <c r="WS7" s="101"/>
      <c r="WT7" s="101"/>
      <c r="WU7" s="101"/>
      <c r="WV7" s="101"/>
      <c r="WW7" s="101"/>
      <c r="WX7" s="101"/>
      <c r="WY7" s="101"/>
      <c r="WZ7" s="101"/>
      <c r="XA7" s="101"/>
      <c r="XB7" s="101"/>
      <c r="XC7" s="101"/>
      <c r="XD7" s="101"/>
      <c r="XE7" s="101"/>
      <c r="XF7" s="101"/>
      <c r="XG7" s="101"/>
      <c r="XH7" s="101"/>
      <c r="XI7" s="101"/>
      <c r="XJ7" s="101"/>
      <c r="XK7" s="101"/>
      <c r="XL7" s="101"/>
      <c r="XM7" s="101"/>
      <c r="XN7" s="101"/>
      <c r="XO7" s="101"/>
      <c r="XP7" s="101"/>
      <c r="XQ7" s="101"/>
      <c r="XR7" s="101"/>
      <c r="XS7" s="101"/>
      <c r="XT7" s="101"/>
      <c r="XU7" s="101"/>
      <c r="XV7" s="101"/>
      <c r="XW7" s="101"/>
      <c r="XX7" s="101"/>
      <c r="XY7" s="101"/>
      <c r="XZ7" s="101"/>
      <c r="YA7" s="101"/>
      <c r="YB7" s="101"/>
      <c r="YC7" s="101"/>
      <c r="YD7" s="101"/>
      <c r="YE7" s="101"/>
      <c r="YF7" s="101"/>
      <c r="YG7" s="101"/>
      <c r="YH7" s="101"/>
      <c r="YI7" s="101"/>
      <c r="YJ7" s="101"/>
      <c r="YK7" s="101"/>
      <c r="YL7" s="101"/>
      <c r="YM7" s="101"/>
      <c r="YN7" s="101"/>
      <c r="YO7" s="101"/>
      <c r="YP7" s="101"/>
      <c r="YQ7" s="101"/>
      <c r="YR7" s="101"/>
      <c r="YS7" s="101"/>
      <c r="YT7" s="101"/>
      <c r="YU7" s="101"/>
      <c r="YV7" s="101"/>
      <c r="YW7" s="101"/>
      <c r="YX7" s="101"/>
      <c r="YY7" s="101"/>
      <c r="YZ7" s="101"/>
      <c r="ZA7" s="101"/>
      <c r="ZB7" s="101"/>
      <c r="ZC7" s="101"/>
      <c r="ZD7" s="101"/>
      <c r="ZE7" s="101"/>
      <c r="ZF7" s="101"/>
      <c r="ZG7" s="101"/>
      <c r="ZH7" s="101"/>
      <c r="ZI7" s="101"/>
      <c r="ZJ7" s="101"/>
      <c r="ZK7" s="101"/>
      <c r="ZL7" s="101"/>
      <c r="ZM7" s="101"/>
      <c r="ZN7" s="101"/>
      <c r="ZO7" s="101"/>
      <c r="ZP7" s="101"/>
      <c r="ZQ7" s="101"/>
      <c r="ZR7" s="101"/>
      <c r="ZS7" s="101"/>
      <c r="ZT7" s="101"/>
      <c r="ZU7" s="101"/>
      <c r="ZV7" s="101"/>
      <c r="ZW7" s="101"/>
      <c r="ZX7" s="101"/>
      <c r="ZY7" s="101"/>
      <c r="ZZ7" s="101"/>
      <c r="AAA7" s="101"/>
      <c r="AAB7" s="101"/>
      <c r="AAC7" s="101"/>
      <c r="AAD7" s="101"/>
      <c r="AAE7" s="101"/>
      <c r="AAF7" s="101"/>
      <c r="AAG7" s="101"/>
      <c r="AAH7" s="101"/>
      <c r="AAI7" s="101"/>
      <c r="AAJ7" s="101"/>
      <c r="AAK7" s="101"/>
      <c r="AAL7" s="101"/>
      <c r="AAM7" s="101"/>
      <c r="AAN7" s="101"/>
      <c r="AAO7" s="101"/>
      <c r="AAP7" s="101"/>
      <c r="AAQ7" s="101"/>
      <c r="AAR7" s="101"/>
      <c r="AAS7" s="101"/>
      <c r="AAT7" s="101"/>
      <c r="AAU7" s="101"/>
      <c r="AAV7" s="101"/>
      <c r="AAW7" s="101"/>
      <c r="AAX7" s="101"/>
      <c r="AAY7" s="101"/>
      <c r="AAZ7" s="101"/>
      <c r="ABA7" s="101"/>
      <c r="ABB7" s="101"/>
      <c r="ABC7" s="101"/>
      <c r="ABD7" s="101"/>
      <c r="ABE7" s="101"/>
      <c r="ABF7" s="101"/>
      <c r="ABG7" s="101"/>
      <c r="ABH7" s="101"/>
      <c r="ABI7" s="101"/>
      <c r="ABJ7" s="101"/>
      <c r="ABK7" s="101"/>
      <c r="ABL7" s="101"/>
      <c r="ABM7" s="101"/>
      <c r="ABN7" s="101"/>
      <c r="ABO7" s="101"/>
      <c r="ABP7" s="101"/>
      <c r="ABQ7" s="101"/>
      <c r="ABR7" s="101"/>
      <c r="ABS7" s="101"/>
      <c r="ABT7" s="101"/>
      <c r="ABU7" s="101"/>
      <c r="ABV7" s="101"/>
      <c r="ABW7" s="101"/>
      <c r="ABX7" s="101"/>
      <c r="ABY7" s="101"/>
      <c r="ABZ7" s="101"/>
      <c r="ACA7" s="101"/>
      <c r="ACB7" s="101"/>
      <c r="ACC7" s="101"/>
      <c r="ACD7" s="101"/>
      <c r="ACE7" s="101"/>
      <c r="ACF7" s="101"/>
      <c r="ACG7" s="101"/>
      <c r="ACH7" s="101"/>
      <c r="ACI7" s="101"/>
      <c r="ACJ7" s="101"/>
      <c r="ACK7" s="101"/>
      <c r="ACL7" s="101"/>
      <c r="ACM7" s="101"/>
      <c r="ACN7" s="101"/>
      <c r="ACO7" s="101"/>
      <c r="ACP7" s="101"/>
      <c r="ACQ7" s="101"/>
      <c r="ACR7" s="101"/>
      <c r="ACS7" s="101"/>
      <c r="ACT7" s="101"/>
      <c r="ACU7" s="101"/>
      <c r="ACV7" s="101"/>
      <c r="ACW7" s="101"/>
      <c r="ACX7" s="101"/>
      <c r="ACY7" s="101"/>
      <c r="ACZ7" s="101"/>
      <c r="ADA7" s="101"/>
      <c r="ADB7" s="101"/>
      <c r="ADC7" s="101"/>
      <c r="ADD7" s="101"/>
      <c r="ADE7" s="101"/>
      <c r="ADF7" s="101"/>
      <c r="ADG7" s="101"/>
      <c r="ADH7" s="101"/>
      <c r="ADI7" s="101"/>
      <c r="ADJ7" s="101"/>
      <c r="ADK7" s="101"/>
      <c r="ADL7" s="101"/>
      <c r="ADM7" s="101"/>
      <c r="ADN7" s="101"/>
      <c r="ADO7" s="101"/>
      <c r="ADP7" s="101"/>
      <c r="ADQ7" s="101"/>
      <c r="ADR7" s="101"/>
      <c r="ADS7" s="101"/>
      <c r="ADT7" s="101"/>
      <c r="ADU7" s="101"/>
      <c r="ADV7" s="101"/>
      <c r="ADW7" s="101"/>
      <c r="ADX7" s="101"/>
      <c r="ADY7" s="101"/>
      <c r="ADZ7" s="101"/>
      <c r="AEA7" s="101"/>
      <c r="AEB7" s="101"/>
      <c r="AEC7" s="101"/>
      <c r="AED7" s="101"/>
      <c r="AEE7" s="101"/>
      <c r="AEF7" s="101"/>
      <c r="AEG7" s="101"/>
      <c r="AEH7" s="101"/>
      <c r="AEI7" s="101"/>
      <c r="AEJ7" s="101"/>
      <c r="AEK7" s="101"/>
      <c r="AEL7" s="101"/>
      <c r="AEM7" s="101"/>
      <c r="AEN7" s="101"/>
      <c r="AEO7" s="101"/>
      <c r="AEP7" s="101"/>
      <c r="AEQ7" s="101"/>
      <c r="AER7" s="101"/>
      <c r="AES7" s="101"/>
      <c r="AET7" s="101"/>
      <c r="AEU7" s="101"/>
      <c r="AEV7" s="101"/>
      <c r="AEW7" s="101"/>
      <c r="AEX7" s="101"/>
      <c r="AEY7" s="101"/>
      <c r="AEZ7" s="101"/>
      <c r="AFA7" s="101"/>
      <c r="AFB7" s="101"/>
      <c r="AFC7" s="101"/>
      <c r="AFD7" s="101"/>
      <c r="AFE7" s="101"/>
      <c r="AFF7" s="101"/>
      <c r="AFG7" s="101"/>
      <c r="AFH7" s="101"/>
      <c r="AFI7" s="101"/>
      <c r="AFJ7" s="101"/>
      <c r="AFK7" s="101"/>
      <c r="AFL7" s="101"/>
      <c r="AFM7" s="101"/>
      <c r="AFN7" s="101"/>
      <c r="AFO7" s="101"/>
      <c r="AFP7" s="101"/>
      <c r="AFQ7" s="101"/>
      <c r="AFR7" s="101"/>
      <c r="AFS7" s="101"/>
      <c r="AFT7" s="101"/>
      <c r="AFU7" s="101"/>
      <c r="AFV7" s="101"/>
      <c r="AFW7" s="101"/>
      <c r="AFX7" s="101"/>
      <c r="AFY7" s="101"/>
      <c r="AFZ7" s="101"/>
      <c r="AGA7" s="101"/>
      <c r="AGB7" s="101"/>
      <c r="AGC7" s="101"/>
      <c r="AGD7" s="101"/>
      <c r="AGE7" s="101"/>
      <c r="AGF7" s="101"/>
      <c r="AGG7" s="101"/>
      <c r="AGH7" s="101"/>
      <c r="AGI7" s="101"/>
      <c r="AGJ7" s="101"/>
      <c r="AGK7" s="101"/>
      <c r="AGL7" s="101"/>
      <c r="AGM7" s="101"/>
      <c r="AGN7" s="101"/>
      <c r="AGO7" s="101"/>
      <c r="AGP7" s="101"/>
      <c r="AGQ7" s="101"/>
      <c r="AGR7" s="101"/>
      <c r="AGS7" s="101"/>
      <c r="AGT7" s="101"/>
      <c r="AGU7" s="101"/>
      <c r="AGV7" s="101"/>
      <c r="AGW7" s="101"/>
      <c r="AGX7" s="101"/>
      <c r="AGY7" s="101"/>
      <c r="AGZ7" s="101"/>
      <c r="AHA7" s="101"/>
      <c r="AHB7" s="101"/>
      <c r="AHC7" s="101"/>
      <c r="AHD7" s="101"/>
      <c r="AHE7" s="101"/>
      <c r="AHF7" s="101"/>
      <c r="AHG7" s="101"/>
      <c r="AHH7" s="101"/>
      <c r="AHI7" s="101"/>
      <c r="AHJ7" s="101"/>
      <c r="AHK7" s="101"/>
      <c r="AHL7" s="101"/>
      <c r="AHM7" s="101"/>
      <c r="AHN7" s="101"/>
      <c r="AHO7" s="101"/>
      <c r="AHP7" s="101"/>
      <c r="AHQ7" s="101"/>
      <c r="AHR7" s="101"/>
      <c r="AHS7" s="101"/>
      <c r="AHT7" s="101"/>
      <c r="AHU7" s="101"/>
      <c r="AHV7" s="101"/>
      <c r="AHW7" s="101"/>
      <c r="AHX7" s="101"/>
      <c r="AHY7" s="101"/>
      <c r="AHZ7" s="101"/>
      <c r="AIA7" s="101"/>
      <c r="AIB7" s="101"/>
      <c r="AIC7" s="101"/>
      <c r="AID7" s="101"/>
      <c r="AIE7" s="101"/>
      <c r="AIF7" s="101"/>
      <c r="AIG7" s="101"/>
      <c r="AIH7" s="101"/>
      <c r="AII7" s="101"/>
      <c r="AIJ7" s="101"/>
      <c r="AIK7" s="101"/>
      <c r="AIL7" s="101"/>
      <c r="AIM7" s="101"/>
      <c r="AIN7" s="101"/>
      <c r="AIO7" s="101"/>
      <c r="AIP7" s="101"/>
      <c r="AIQ7" s="101"/>
      <c r="AIR7" s="101"/>
      <c r="AIS7" s="101"/>
      <c r="AIT7" s="101"/>
      <c r="AIU7" s="101"/>
      <c r="AIV7" s="101"/>
      <c r="AIW7" s="101"/>
      <c r="AIX7" s="101"/>
      <c r="AIY7" s="101"/>
      <c r="AIZ7" s="101"/>
      <c r="AJA7" s="101"/>
      <c r="AJB7" s="101"/>
      <c r="AJC7" s="101"/>
      <c r="AJD7" s="101"/>
      <c r="AJE7" s="101"/>
      <c r="AJF7" s="101"/>
      <c r="AJG7" s="101"/>
      <c r="AJH7" s="101"/>
      <c r="AJI7" s="101"/>
      <c r="AJJ7" s="101"/>
      <c r="AJK7" s="101"/>
      <c r="AJL7" s="101"/>
      <c r="AJM7" s="101"/>
      <c r="AJN7" s="101"/>
      <c r="AJO7" s="101"/>
      <c r="AJP7" s="101"/>
      <c r="AJQ7" s="101"/>
      <c r="AJR7" s="101"/>
      <c r="AJS7" s="101"/>
      <c r="AJT7" s="101"/>
      <c r="AJU7" s="101"/>
      <c r="AJV7" s="101"/>
      <c r="AJW7" s="101"/>
      <c r="AJX7" s="101"/>
      <c r="AJY7" s="101"/>
      <c r="AJZ7" s="101"/>
      <c r="AKA7" s="101"/>
      <c r="AKB7" s="101"/>
      <c r="AKC7" s="101"/>
      <c r="AKD7" s="101"/>
      <c r="AKE7" s="101"/>
      <c r="AKF7" s="101"/>
      <c r="AKG7" s="101"/>
      <c r="AKH7" s="101"/>
      <c r="AKI7" s="101"/>
      <c r="AKJ7" s="101"/>
      <c r="AKK7" s="101"/>
      <c r="AKL7" s="101"/>
      <c r="AKM7" s="101"/>
      <c r="AKN7" s="101"/>
      <c r="AKO7" s="101"/>
      <c r="AKP7" s="101"/>
      <c r="AKQ7" s="101"/>
      <c r="AKR7" s="101"/>
      <c r="AKS7" s="101"/>
      <c r="AKT7" s="101"/>
      <c r="AKU7" s="101"/>
      <c r="AKV7" s="101"/>
      <c r="AKW7" s="101"/>
      <c r="AKX7" s="101"/>
      <c r="AKY7" s="101"/>
      <c r="AKZ7" s="101"/>
      <c r="ALA7" s="101"/>
      <c r="ALB7" s="101"/>
      <c r="ALC7" s="101"/>
      <c r="ALD7" s="101"/>
      <c r="ALE7" s="101"/>
      <c r="ALF7" s="101"/>
      <c r="ALG7" s="101"/>
      <c r="ALH7" s="101"/>
      <c r="ALI7" s="101"/>
      <c r="ALJ7" s="101"/>
      <c r="ALK7" s="101"/>
      <c r="ALL7" s="101"/>
      <c r="ALM7" s="101"/>
      <c r="ALN7" s="101"/>
      <c r="ALO7" s="101"/>
      <c r="ALP7" s="101"/>
      <c r="ALQ7" s="101"/>
      <c r="ALR7" s="101"/>
      <c r="ALS7" s="101"/>
      <c r="ALT7" s="101"/>
      <c r="ALU7" s="101"/>
      <c r="ALV7" s="101"/>
      <c r="ALW7" s="101"/>
      <c r="ALX7" s="101"/>
      <c r="ALY7" s="101"/>
      <c r="ALZ7" s="101"/>
      <c r="AMA7" s="101"/>
      <c r="AMB7" s="101"/>
      <c r="AMC7" s="101"/>
      <c r="AMD7" s="101"/>
      <c r="AME7" s="101"/>
      <c r="AMF7" s="101"/>
      <c r="AMG7" s="101"/>
      <c r="AMH7" s="101"/>
      <c r="AMI7" s="101"/>
      <c r="AMJ7" s="101"/>
      <c r="AMK7" s="101"/>
      <c r="AML7" s="101"/>
      <c r="AMM7" s="101"/>
      <c r="AMN7" s="101"/>
      <c r="AMO7" s="101"/>
      <c r="AMP7" s="101"/>
      <c r="AMQ7" s="101"/>
      <c r="AMR7" s="101"/>
      <c r="AMS7" s="101"/>
      <c r="AMT7" s="101"/>
      <c r="AMU7" s="101"/>
      <c r="AMV7" s="101"/>
      <c r="AMW7" s="101"/>
      <c r="AMX7" s="101"/>
      <c r="AMY7" s="101"/>
      <c r="AMZ7" s="101"/>
      <c r="ANA7" s="101"/>
      <c r="ANB7" s="101"/>
      <c r="ANC7" s="101"/>
      <c r="AND7" s="101"/>
      <c r="ANE7" s="101"/>
      <c r="ANF7" s="101"/>
      <c r="ANG7" s="101"/>
      <c r="ANH7" s="101"/>
      <c r="ANI7" s="101"/>
      <c r="ANJ7" s="101"/>
      <c r="ANK7" s="101"/>
      <c r="ANL7" s="101"/>
      <c r="ANM7" s="101"/>
      <c r="ANN7" s="101"/>
      <c r="ANO7" s="101"/>
      <c r="ANP7" s="101"/>
      <c r="ANQ7" s="101"/>
      <c r="ANR7" s="101"/>
      <c r="ANS7" s="101"/>
      <c r="ANT7" s="101"/>
      <c r="ANU7" s="101"/>
      <c r="ANV7" s="101"/>
      <c r="ANW7" s="101"/>
      <c r="ANX7" s="101"/>
      <c r="ANY7" s="101"/>
      <c r="ANZ7" s="101"/>
      <c r="AOA7" s="101"/>
      <c r="AOB7" s="101"/>
      <c r="AOC7" s="101"/>
      <c r="AOD7" s="101"/>
      <c r="AOE7" s="101"/>
      <c r="AOF7" s="101"/>
      <c r="AOG7" s="101"/>
      <c r="AOH7" s="101"/>
      <c r="AOI7" s="101"/>
      <c r="AOJ7" s="101"/>
      <c r="AOK7" s="101"/>
      <c r="AOL7" s="101"/>
      <c r="AOM7" s="101"/>
      <c r="AON7" s="101"/>
      <c r="AOO7" s="101"/>
      <c r="AOP7" s="101"/>
      <c r="AOQ7" s="101"/>
      <c r="AOR7" s="101"/>
      <c r="AOS7" s="101"/>
      <c r="AOT7" s="101"/>
      <c r="AOU7" s="101"/>
      <c r="AOV7" s="101"/>
      <c r="AOW7" s="101"/>
      <c r="AOX7" s="101"/>
      <c r="AOY7" s="101"/>
      <c r="AOZ7" s="101"/>
      <c r="APA7" s="101"/>
      <c r="APB7" s="101"/>
      <c r="APC7" s="101"/>
      <c r="APD7" s="101"/>
      <c r="APE7" s="101"/>
      <c r="APF7" s="101"/>
      <c r="APG7" s="101"/>
      <c r="APH7" s="101"/>
      <c r="API7" s="101"/>
      <c r="APJ7" s="101"/>
      <c r="APK7" s="101"/>
      <c r="APL7" s="101"/>
      <c r="APM7" s="101"/>
      <c r="APN7" s="101"/>
      <c r="APO7" s="101"/>
      <c r="APP7" s="101"/>
      <c r="APQ7" s="101"/>
      <c r="APR7" s="101"/>
      <c r="APS7" s="101"/>
      <c r="APT7" s="101"/>
      <c r="APU7" s="101"/>
      <c r="APV7" s="101"/>
      <c r="APW7" s="101"/>
      <c r="APX7" s="101"/>
      <c r="APY7" s="101"/>
      <c r="APZ7" s="101"/>
      <c r="AQA7" s="101"/>
      <c r="AQB7" s="101"/>
      <c r="AQC7" s="101"/>
      <c r="AQD7" s="101"/>
      <c r="AQE7" s="101"/>
      <c r="AQF7" s="101"/>
      <c r="AQG7" s="101"/>
      <c r="AQH7" s="101"/>
      <c r="AQI7" s="101"/>
      <c r="AQJ7" s="101"/>
      <c r="AQK7" s="101"/>
      <c r="AQL7" s="101"/>
      <c r="AQM7" s="101"/>
      <c r="AQN7" s="101"/>
      <c r="AQO7" s="101"/>
      <c r="AQP7" s="101"/>
      <c r="AQQ7" s="101"/>
      <c r="AQR7" s="101"/>
      <c r="AQS7" s="101"/>
      <c r="AQT7" s="101"/>
      <c r="AQU7" s="101"/>
      <c r="AQV7" s="101"/>
      <c r="AQW7" s="101"/>
      <c r="AQX7" s="101"/>
      <c r="AQY7" s="101"/>
      <c r="AQZ7" s="101"/>
      <c r="ARA7" s="101"/>
      <c r="ARB7" s="101"/>
      <c r="ARC7" s="101"/>
      <c r="ARD7" s="101"/>
      <c r="ARE7" s="101"/>
      <c r="ARF7" s="101"/>
      <c r="ARG7" s="101"/>
      <c r="ARH7" s="101"/>
      <c r="ARI7" s="101"/>
      <c r="ARJ7" s="101"/>
      <c r="ARK7" s="101"/>
      <c r="ARL7" s="101"/>
      <c r="ARM7" s="101"/>
      <c r="ARN7" s="101"/>
      <c r="ARO7" s="101"/>
      <c r="ARP7" s="101"/>
      <c r="ARQ7" s="101"/>
      <c r="ARR7" s="101"/>
      <c r="ARS7" s="101"/>
      <c r="ART7" s="101"/>
      <c r="ARU7" s="101"/>
      <c r="ARV7" s="101"/>
      <c r="ARW7" s="101"/>
      <c r="ARX7" s="101"/>
      <c r="ARY7" s="101"/>
      <c r="ARZ7" s="101"/>
      <c r="ASA7" s="101"/>
      <c r="ASB7" s="101"/>
      <c r="ASC7" s="101"/>
      <c r="ASD7" s="101"/>
      <c r="ASE7" s="101"/>
      <c r="ASF7" s="101"/>
      <c r="ASG7" s="101"/>
      <c r="ASH7" s="101"/>
      <c r="ASI7" s="101"/>
      <c r="ASJ7" s="101"/>
      <c r="ASK7" s="101"/>
      <c r="ASL7" s="101"/>
      <c r="ASM7" s="101"/>
      <c r="ASN7" s="101"/>
      <c r="ASO7" s="101"/>
      <c r="ASP7" s="101"/>
      <c r="ASQ7" s="101"/>
      <c r="ASR7" s="101"/>
      <c r="ASS7" s="101"/>
      <c r="AST7" s="101"/>
      <c r="ASU7" s="101"/>
      <c r="ASV7" s="101"/>
      <c r="ASW7" s="101"/>
      <c r="ASX7" s="101"/>
      <c r="ASY7" s="101"/>
      <c r="ASZ7" s="101"/>
      <c r="ATA7" s="101"/>
      <c r="ATB7" s="101"/>
      <c r="ATC7" s="101"/>
      <c r="ATD7" s="101"/>
      <c r="ATE7" s="101"/>
      <c r="ATF7" s="101"/>
      <c r="ATG7" s="101"/>
      <c r="ATH7" s="101"/>
      <c r="ATI7" s="101"/>
      <c r="ATJ7" s="101"/>
      <c r="ATK7" s="101"/>
      <c r="ATL7" s="101"/>
      <c r="ATM7" s="101"/>
      <c r="ATN7" s="101"/>
      <c r="ATO7" s="101"/>
      <c r="ATP7" s="101"/>
      <c r="ATQ7" s="101"/>
      <c r="ATR7" s="101"/>
      <c r="ATS7" s="101"/>
      <c r="ATT7" s="101"/>
      <c r="ATU7" s="101"/>
      <c r="ATV7" s="101"/>
      <c r="ATW7" s="101"/>
      <c r="ATX7" s="101"/>
      <c r="ATY7" s="101"/>
      <c r="ATZ7" s="101"/>
      <c r="AUA7" s="101"/>
      <c r="AUB7" s="101"/>
      <c r="AUC7" s="101"/>
      <c r="AUD7" s="101"/>
      <c r="AUE7" s="101"/>
      <c r="AUF7" s="101"/>
      <c r="AUG7" s="101"/>
      <c r="AUH7" s="101"/>
      <c r="AUI7" s="101"/>
      <c r="AUJ7" s="101"/>
      <c r="AUK7" s="101"/>
      <c r="AUL7" s="101"/>
      <c r="AUM7" s="101"/>
      <c r="AUN7" s="101"/>
      <c r="AUO7" s="101"/>
      <c r="AUP7" s="101"/>
      <c r="AUQ7" s="101"/>
      <c r="AUR7" s="101"/>
      <c r="AUS7" s="101"/>
      <c r="AUT7" s="101"/>
      <c r="AUU7" s="101"/>
      <c r="AUV7" s="101"/>
      <c r="AUW7" s="101"/>
      <c r="AUX7" s="101"/>
      <c r="AUY7" s="101"/>
      <c r="AUZ7" s="101"/>
      <c r="AVA7" s="101"/>
      <c r="AVB7" s="101"/>
      <c r="AVC7" s="101"/>
      <c r="AVD7" s="101"/>
      <c r="AVE7" s="101"/>
      <c r="AVF7" s="101"/>
      <c r="AVG7" s="101"/>
      <c r="AVH7" s="101"/>
      <c r="AVI7" s="101"/>
      <c r="AVJ7" s="101"/>
      <c r="AVK7" s="101"/>
      <c r="AVL7" s="101"/>
      <c r="AVM7" s="101"/>
      <c r="AVN7" s="101"/>
      <c r="AVO7" s="101"/>
      <c r="AVP7" s="101"/>
      <c r="AVQ7" s="101"/>
      <c r="AVR7" s="101"/>
      <c r="AVS7" s="101"/>
      <c r="AVT7" s="101"/>
      <c r="AVU7" s="101"/>
      <c r="AVV7" s="101"/>
      <c r="AVW7" s="101"/>
      <c r="AVX7" s="101"/>
      <c r="AVY7" s="101"/>
      <c r="AVZ7" s="101"/>
      <c r="AWA7" s="101"/>
      <c r="AWB7" s="101"/>
      <c r="AWC7" s="101"/>
      <c r="AWD7" s="101"/>
      <c r="AWE7" s="101"/>
      <c r="AWF7" s="101"/>
      <c r="AWG7" s="101"/>
      <c r="AWH7" s="101"/>
      <c r="AWI7" s="101"/>
      <c r="AWJ7" s="101"/>
      <c r="AWK7" s="101"/>
      <c r="AWL7" s="101"/>
      <c r="AWM7" s="101"/>
      <c r="AWN7" s="101"/>
      <c r="AWO7" s="101"/>
      <c r="AWP7" s="101"/>
      <c r="AWQ7" s="101"/>
      <c r="AWR7" s="101"/>
      <c r="AWS7" s="101"/>
      <c r="AWT7" s="101"/>
      <c r="AWU7" s="101"/>
      <c r="AWV7" s="101"/>
      <c r="AWW7" s="101"/>
      <c r="AWX7" s="101"/>
      <c r="AWY7" s="101"/>
      <c r="AWZ7" s="101"/>
      <c r="AXA7" s="101"/>
      <c r="AXB7" s="101"/>
      <c r="AXC7" s="101"/>
      <c r="AXD7" s="101"/>
      <c r="AXE7" s="101"/>
      <c r="AXF7" s="101"/>
      <c r="AXG7" s="101"/>
      <c r="AXH7" s="101"/>
      <c r="AXI7" s="101"/>
      <c r="AXJ7" s="101"/>
      <c r="AXK7" s="101"/>
      <c r="AXL7" s="101"/>
      <c r="AXM7" s="101"/>
      <c r="AXN7" s="101"/>
      <c r="AXO7" s="101"/>
      <c r="AXP7" s="101"/>
      <c r="AXQ7" s="101"/>
      <c r="AXR7" s="101"/>
      <c r="AXS7" s="101"/>
      <c r="AXT7" s="101"/>
      <c r="AXU7" s="101"/>
      <c r="AXV7" s="101"/>
      <c r="AXW7" s="101"/>
      <c r="AXX7" s="101"/>
      <c r="AXY7" s="101"/>
      <c r="AXZ7" s="101"/>
      <c r="AYA7" s="101"/>
      <c r="AYB7" s="101"/>
      <c r="AYC7" s="101"/>
      <c r="AYD7" s="101"/>
      <c r="AYE7" s="101"/>
      <c r="AYF7" s="101"/>
      <c r="AYG7" s="101"/>
      <c r="AYH7" s="101"/>
      <c r="AYI7" s="101"/>
      <c r="AYJ7" s="101"/>
      <c r="AYK7" s="101"/>
      <c r="AYL7" s="101"/>
      <c r="AYM7" s="101"/>
      <c r="AYN7" s="101"/>
      <c r="AYO7" s="101"/>
      <c r="AYP7" s="101"/>
      <c r="AYQ7" s="101"/>
      <c r="AYR7" s="101"/>
      <c r="AYS7" s="101"/>
      <c r="AYT7" s="101"/>
      <c r="AYU7" s="101"/>
      <c r="AYV7" s="101"/>
      <c r="AYW7" s="101"/>
      <c r="AYX7" s="101"/>
      <c r="AYY7" s="101"/>
      <c r="AYZ7" s="101"/>
      <c r="AZA7" s="101"/>
      <c r="AZB7" s="101"/>
      <c r="AZC7" s="101"/>
      <c r="AZD7" s="101"/>
      <c r="AZE7" s="101"/>
      <c r="AZF7" s="101"/>
      <c r="AZG7" s="101"/>
      <c r="AZH7" s="101"/>
      <c r="AZI7" s="101"/>
      <c r="AZJ7" s="101"/>
      <c r="AZK7" s="101"/>
      <c r="AZL7" s="101"/>
      <c r="AZM7" s="101"/>
      <c r="AZN7" s="101"/>
      <c r="AZO7" s="101"/>
      <c r="AZP7" s="101"/>
      <c r="AZQ7" s="101"/>
      <c r="AZR7" s="101"/>
      <c r="AZS7" s="101"/>
      <c r="AZT7" s="101"/>
      <c r="AZU7" s="101"/>
      <c r="AZV7" s="101"/>
      <c r="AZW7" s="101"/>
      <c r="AZX7" s="101"/>
      <c r="AZY7" s="101"/>
      <c r="AZZ7" s="101"/>
      <c r="BAA7" s="101"/>
      <c r="BAB7" s="101"/>
      <c r="BAC7" s="101"/>
      <c r="BAD7" s="101"/>
      <c r="BAE7" s="101"/>
      <c r="BAF7" s="101"/>
      <c r="BAG7" s="101"/>
      <c r="BAH7" s="101"/>
      <c r="BAI7" s="101"/>
      <c r="BAJ7" s="101"/>
      <c r="BAK7" s="101"/>
      <c r="BAL7" s="101"/>
      <c r="BAM7" s="101"/>
      <c r="BAN7" s="101"/>
      <c r="BAO7" s="101"/>
      <c r="BAP7" s="101"/>
      <c r="BAQ7" s="101"/>
      <c r="BAR7" s="101"/>
      <c r="BAS7" s="101"/>
      <c r="BAT7" s="101"/>
      <c r="BAU7" s="101"/>
      <c r="BAV7" s="101"/>
      <c r="BAW7" s="101"/>
      <c r="BAX7" s="101"/>
      <c r="BAY7" s="101"/>
      <c r="BAZ7" s="101"/>
      <c r="BBA7" s="101"/>
      <c r="BBB7" s="101"/>
      <c r="BBC7" s="101"/>
      <c r="BBD7" s="101"/>
      <c r="BBE7" s="101"/>
      <c r="BBF7" s="101"/>
      <c r="BBG7" s="101"/>
      <c r="BBH7" s="101"/>
      <c r="BBI7" s="101"/>
      <c r="BBJ7" s="101"/>
      <c r="BBK7" s="101"/>
      <c r="BBL7" s="101"/>
      <c r="BBM7" s="101"/>
      <c r="BBN7" s="101"/>
      <c r="BBO7" s="101"/>
      <c r="BBP7" s="101"/>
      <c r="BBQ7" s="101"/>
      <c r="BBR7" s="101"/>
      <c r="BBS7" s="101"/>
      <c r="BBT7" s="101"/>
      <c r="BBU7" s="101"/>
      <c r="BBV7" s="101"/>
      <c r="BBW7" s="101"/>
      <c r="BBX7" s="101"/>
      <c r="BBY7" s="101"/>
      <c r="BBZ7" s="101"/>
      <c r="BCA7" s="101"/>
      <c r="BCB7" s="101"/>
      <c r="BCC7" s="101"/>
      <c r="BCD7" s="101"/>
      <c r="BCE7" s="101"/>
      <c r="BCF7" s="101"/>
      <c r="BCG7" s="101"/>
      <c r="BCH7" s="101"/>
      <c r="BCI7" s="101"/>
      <c r="BCJ7" s="101"/>
      <c r="BCK7" s="101"/>
      <c r="BCL7" s="101"/>
      <c r="BCM7" s="101"/>
      <c r="BCN7" s="101"/>
      <c r="BCO7" s="101"/>
      <c r="BCP7" s="101"/>
      <c r="BCQ7" s="101"/>
      <c r="BCR7" s="101"/>
      <c r="BCS7" s="101"/>
      <c r="BCT7" s="101"/>
      <c r="BCU7" s="101"/>
      <c r="BCV7" s="101"/>
      <c r="BCW7" s="101"/>
      <c r="BCX7" s="101"/>
      <c r="BCY7" s="101"/>
      <c r="BCZ7" s="101"/>
      <c r="BDA7" s="101"/>
      <c r="BDB7" s="101"/>
      <c r="BDC7" s="101"/>
      <c r="BDD7" s="101"/>
      <c r="BDE7" s="101"/>
      <c r="BDF7" s="101"/>
      <c r="BDG7" s="101"/>
      <c r="BDH7" s="101"/>
      <c r="BDI7" s="101"/>
      <c r="BDJ7" s="101"/>
      <c r="BDK7" s="101"/>
      <c r="BDL7" s="101"/>
      <c r="BDM7" s="101"/>
      <c r="BDN7" s="101"/>
      <c r="BDO7" s="101"/>
      <c r="BDP7" s="101"/>
      <c r="BDQ7" s="101"/>
      <c r="BDR7" s="101"/>
      <c r="BDS7" s="101"/>
      <c r="BDT7" s="101"/>
      <c r="BDU7" s="101"/>
      <c r="BDV7" s="101"/>
      <c r="BDW7" s="101"/>
      <c r="BDX7" s="101"/>
      <c r="BDY7" s="101"/>
      <c r="BDZ7" s="101"/>
      <c r="BEA7" s="101"/>
      <c r="BEB7" s="101"/>
      <c r="BEC7" s="101"/>
      <c r="BED7" s="101"/>
      <c r="BEE7" s="101"/>
      <c r="BEF7" s="101"/>
      <c r="BEG7" s="101"/>
      <c r="BEH7" s="101"/>
      <c r="BEI7" s="101"/>
      <c r="BEJ7" s="101"/>
      <c r="BEK7" s="101"/>
      <c r="BEL7" s="101"/>
      <c r="BEM7" s="101"/>
      <c r="BEN7" s="101"/>
      <c r="BEO7" s="101"/>
      <c r="BEP7" s="101"/>
      <c r="BEQ7" s="101"/>
      <c r="BER7" s="101"/>
      <c r="BES7" s="101"/>
      <c r="BET7" s="101"/>
      <c r="BEU7" s="101"/>
      <c r="BEV7" s="101"/>
      <c r="BEW7" s="101"/>
      <c r="BEX7" s="101"/>
      <c r="BEY7" s="101"/>
      <c r="BEZ7" s="101"/>
      <c r="BFA7" s="101"/>
      <c r="BFB7" s="101"/>
      <c r="BFC7" s="101"/>
      <c r="BFD7" s="101"/>
      <c r="BFE7" s="101"/>
      <c r="BFF7" s="101"/>
      <c r="BFG7" s="101"/>
      <c r="BFH7" s="101"/>
      <c r="BFI7" s="101"/>
      <c r="BFJ7" s="101"/>
      <c r="BFK7" s="101"/>
      <c r="BFL7" s="101"/>
      <c r="BFM7" s="101"/>
      <c r="BFN7" s="101"/>
      <c r="BFO7" s="101"/>
      <c r="BFP7" s="101"/>
      <c r="BFQ7" s="101"/>
      <c r="BFR7" s="101"/>
      <c r="BFS7" s="101"/>
      <c r="BFT7" s="101"/>
      <c r="BFU7" s="101"/>
      <c r="BFV7" s="101"/>
      <c r="BFW7" s="101"/>
      <c r="BFX7" s="101"/>
      <c r="BFY7" s="101"/>
      <c r="BFZ7" s="101"/>
      <c r="BGA7" s="101"/>
      <c r="BGB7" s="101"/>
      <c r="BGC7" s="101"/>
      <c r="BGD7" s="101"/>
      <c r="BGE7" s="101"/>
      <c r="BGF7" s="101"/>
      <c r="BGG7" s="101"/>
      <c r="BGH7" s="101"/>
      <c r="BGI7" s="101"/>
      <c r="BGJ7" s="101"/>
      <c r="BGK7" s="101"/>
      <c r="BGL7" s="101"/>
      <c r="BGM7" s="101"/>
      <c r="BGN7" s="101"/>
      <c r="BGO7" s="101"/>
      <c r="BGP7" s="101"/>
      <c r="BGQ7" s="101"/>
      <c r="BGR7" s="101"/>
      <c r="BGS7" s="101"/>
      <c r="BGT7" s="101"/>
      <c r="BGU7" s="101"/>
      <c r="BGV7" s="101"/>
      <c r="BGW7" s="101"/>
      <c r="BGX7" s="101"/>
      <c r="BGY7" s="101"/>
      <c r="BGZ7" s="101"/>
      <c r="BHA7" s="101"/>
      <c r="BHB7" s="101"/>
      <c r="BHC7" s="101"/>
      <c r="BHD7" s="101"/>
      <c r="BHE7" s="101"/>
      <c r="BHF7" s="101"/>
      <c r="BHG7" s="101"/>
      <c r="BHH7" s="101"/>
      <c r="BHI7" s="101"/>
      <c r="BHJ7" s="101"/>
      <c r="BHK7" s="101"/>
      <c r="BHL7" s="101"/>
      <c r="BHM7" s="101"/>
      <c r="BHN7" s="101"/>
      <c r="BHO7" s="101"/>
      <c r="BHP7" s="101"/>
      <c r="BHQ7" s="101"/>
      <c r="BHR7" s="101"/>
      <c r="BHS7" s="101"/>
      <c r="BHT7" s="101"/>
      <c r="BHU7" s="101"/>
      <c r="BHV7" s="101"/>
      <c r="BHW7" s="101"/>
      <c r="BHX7" s="101"/>
      <c r="BHY7" s="101"/>
      <c r="BHZ7" s="101"/>
      <c r="BIA7" s="101"/>
      <c r="BIB7" s="101"/>
      <c r="BIC7" s="101"/>
      <c r="BID7" s="101"/>
      <c r="BIE7" s="101"/>
      <c r="BIF7" s="101"/>
      <c r="BIG7" s="101"/>
      <c r="BIH7" s="101"/>
      <c r="BII7" s="101"/>
      <c r="BIJ7" s="101"/>
      <c r="BIK7" s="101"/>
      <c r="BIL7" s="101"/>
      <c r="BIM7" s="101"/>
      <c r="BIN7" s="101"/>
      <c r="BIO7" s="101"/>
      <c r="BIP7" s="101"/>
      <c r="BIQ7" s="101"/>
      <c r="BIR7" s="101"/>
      <c r="BIS7" s="101"/>
      <c r="BIT7" s="101"/>
      <c r="BIU7" s="101"/>
      <c r="BIV7" s="101"/>
      <c r="BIW7" s="101"/>
      <c r="BIX7" s="101"/>
      <c r="BIY7" s="101"/>
      <c r="BIZ7" s="101"/>
      <c r="BJA7" s="101"/>
      <c r="BJB7" s="101"/>
      <c r="BJC7" s="101"/>
      <c r="BJD7" s="101"/>
      <c r="BJE7" s="101"/>
      <c r="BJF7" s="101"/>
      <c r="BJG7" s="101"/>
      <c r="BJH7" s="101"/>
      <c r="BJI7" s="101"/>
      <c r="BJJ7" s="101"/>
      <c r="BJK7" s="101"/>
      <c r="BJL7" s="101"/>
      <c r="BJM7" s="101"/>
      <c r="BJN7" s="101"/>
      <c r="BJO7" s="101"/>
      <c r="BJP7" s="101"/>
      <c r="BJQ7" s="101"/>
      <c r="BJR7" s="101"/>
      <c r="BJS7" s="101"/>
      <c r="BJT7" s="101"/>
      <c r="BJU7" s="101"/>
      <c r="BJV7" s="101"/>
      <c r="BJW7" s="101"/>
      <c r="BJX7" s="101"/>
      <c r="BJY7" s="101"/>
      <c r="BJZ7" s="101"/>
      <c r="BKA7" s="101"/>
      <c r="BKB7" s="101"/>
      <c r="BKC7" s="101"/>
      <c r="BKD7" s="101"/>
      <c r="BKE7" s="101"/>
      <c r="BKF7" s="101"/>
      <c r="BKG7" s="101"/>
      <c r="BKH7" s="101"/>
      <c r="BKI7" s="101"/>
      <c r="BKJ7" s="101"/>
      <c r="BKK7" s="101"/>
      <c r="BKL7" s="101"/>
      <c r="BKM7" s="101"/>
      <c r="BKN7" s="101"/>
      <c r="BKO7" s="101"/>
      <c r="BKP7" s="101"/>
      <c r="BKQ7" s="101"/>
      <c r="BKR7" s="101"/>
      <c r="BKS7" s="101"/>
      <c r="BKT7" s="101"/>
      <c r="BKU7" s="101"/>
      <c r="BKV7" s="101"/>
      <c r="BKW7" s="101"/>
      <c r="BKX7" s="101"/>
      <c r="BKY7" s="101"/>
      <c r="BKZ7" s="101"/>
      <c r="BLA7" s="101"/>
      <c r="BLB7" s="101"/>
      <c r="BLC7" s="101"/>
      <c r="BLD7" s="101"/>
      <c r="BLE7" s="101"/>
      <c r="BLF7" s="101"/>
      <c r="BLG7" s="101"/>
      <c r="BLH7" s="101"/>
      <c r="BLI7" s="101"/>
      <c r="BLJ7" s="101"/>
      <c r="BLK7" s="101"/>
      <c r="BLL7" s="101"/>
      <c r="BLM7" s="101"/>
      <c r="BLN7" s="101"/>
      <c r="BLO7" s="101"/>
      <c r="BLP7" s="101"/>
      <c r="BLQ7" s="101"/>
      <c r="BLR7" s="101"/>
      <c r="BLS7" s="101"/>
      <c r="BLT7" s="101"/>
      <c r="BLU7" s="101"/>
      <c r="BLV7" s="101"/>
      <c r="BLW7" s="101"/>
      <c r="BLX7" s="101"/>
      <c r="BLY7" s="101"/>
      <c r="BLZ7" s="101"/>
      <c r="BMA7" s="101"/>
      <c r="BMB7" s="101"/>
      <c r="BMC7" s="101"/>
      <c r="BMD7" s="101"/>
      <c r="BME7" s="101"/>
      <c r="BMF7" s="101"/>
      <c r="BMG7" s="101"/>
      <c r="BMH7" s="101"/>
      <c r="BMI7" s="101"/>
      <c r="BMJ7" s="101"/>
      <c r="BMK7" s="101"/>
      <c r="BML7" s="101"/>
      <c r="BMM7" s="101"/>
      <c r="BMN7" s="101"/>
      <c r="BMO7" s="101"/>
      <c r="BMP7" s="101"/>
      <c r="BMQ7" s="101"/>
      <c r="BMR7" s="101"/>
      <c r="BMS7" s="101"/>
      <c r="BMT7" s="101"/>
      <c r="BMU7" s="101"/>
      <c r="BMV7" s="101"/>
      <c r="BMW7" s="101"/>
      <c r="BMX7" s="101"/>
      <c r="BMY7" s="101"/>
      <c r="BMZ7" s="101"/>
      <c r="BNA7" s="101"/>
      <c r="BNB7" s="101"/>
      <c r="BNC7" s="101"/>
      <c r="BND7" s="101"/>
      <c r="BNE7" s="101"/>
      <c r="BNF7" s="101"/>
      <c r="BNG7" s="101"/>
      <c r="BNH7" s="101"/>
      <c r="BNI7" s="101"/>
      <c r="BNJ7" s="101"/>
      <c r="BNK7" s="101"/>
      <c r="BNL7" s="101"/>
      <c r="BNM7" s="101"/>
      <c r="BNN7" s="101"/>
      <c r="BNO7" s="101"/>
      <c r="BNP7" s="101"/>
      <c r="BNQ7" s="101"/>
      <c r="BNR7" s="101"/>
      <c r="BNS7" s="101"/>
      <c r="BNT7" s="101"/>
      <c r="BNU7" s="101"/>
      <c r="BNV7" s="101"/>
      <c r="BNW7" s="101"/>
      <c r="BNX7" s="101"/>
      <c r="BNY7" s="101"/>
      <c r="BNZ7" s="101"/>
      <c r="BOA7" s="101"/>
      <c r="BOB7" s="101"/>
      <c r="BOC7" s="101"/>
      <c r="BOD7" s="101"/>
      <c r="BOE7" s="101"/>
      <c r="BOF7" s="101"/>
      <c r="BOG7" s="101"/>
      <c r="BOH7" s="101"/>
      <c r="BOI7" s="101"/>
      <c r="BOJ7" s="101"/>
      <c r="BOK7" s="101"/>
      <c r="BOL7" s="101"/>
      <c r="BOM7" s="101"/>
      <c r="BON7" s="101"/>
      <c r="BOO7" s="101"/>
      <c r="BOP7" s="101"/>
      <c r="BOQ7" s="101"/>
      <c r="BOR7" s="101"/>
      <c r="BOS7" s="101"/>
      <c r="BOT7" s="101"/>
      <c r="BOU7" s="101"/>
      <c r="BOV7" s="101"/>
      <c r="BOW7" s="101"/>
      <c r="BOX7" s="101"/>
      <c r="BOY7" s="101"/>
      <c r="BOZ7" s="101"/>
      <c r="BPA7" s="101"/>
      <c r="BPB7" s="101"/>
      <c r="BPC7" s="101"/>
      <c r="BPD7" s="101"/>
      <c r="BPE7" s="101"/>
      <c r="BPF7" s="101"/>
      <c r="BPG7" s="101"/>
      <c r="BPH7" s="101"/>
      <c r="BPI7" s="101"/>
      <c r="BPJ7" s="101"/>
      <c r="BPK7" s="101"/>
      <c r="BPL7" s="101"/>
      <c r="BPM7" s="101"/>
      <c r="BPN7" s="101"/>
      <c r="BPO7" s="101"/>
      <c r="BPP7" s="101"/>
      <c r="BPQ7" s="101"/>
      <c r="BPR7" s="101"/>
      <c r="BPS7" s="101"/>
      <c r="BPT7" s="101"/>
      <c r="BPU7" s="101"/>
      <c r="BPV7" s="101"/>
      <c r="BPW7" s="101"/>
      <c r="BPX7" s="101"/>
      <c r="BPY7" s="101"/>
      <c r="BPZ7" s="101"/>
      <c r="BQA7" s="101"/>
      <c r="BQB7" s="101"/>
      <c r="BQC7" s="101"/>
      <c r="BQD7" s="101"/>
      <c r="BQE7" s="101"/>
      <c r="BQF7" s="101"/>
      <c r="BQG7" s="101"/>
      <c r="BQH7" s="101"/>
      <c r="BQI7" s="101"/>
      <c r="BQJ7" s="101"/>
      <c r="BQK7" s="101"/>
      <c r="BQL7" s="101"/>
      <c r="BQM7" s="101"/>
      <c r="BQN7" s="101"/>
      <c r="BQO7" s="101"/>
      <c r="BQP7" s="101"/>
      <c r="BQQ7" s="101"/>
      <c r="BQR7" s="101"/>
      <c r="BQS7" s="101"/>
      <c r="BQT7" s="101"/>
      <c r="BQU7" s="101"/>
      <c r="BQV7" s="101"/>
      <c r="BQW7" s="101"/>
      <c r="BQX7" s="101"/>
      <c r="BQY7" s="101"/>
      <c r="BQZ7" s="101"/>
      <c r="BRA7" s="101"/>
      <c r="BRB7" s="101"/>
      <c r="BRC7" s="101"/>
      <c r="BRD7" s="101"/>
      <c r="BRE7" s="101"/>
      <c r="BRF7" s="101"/>
      <c r="BRG7" s="101"/>
      <c r="BRH7" s="101"/>
      <c r="BRI7" s="101"/>
      <c r="BRJ7" s="101"/>
      <c r="BRK7" s="101"/>
      <c r="BRL7" s="101"/>
      <c r="BRM7" s="101"/>
      <c r="BRN7" s="101"/>
      <c r="BRO7" s="101"/>
      <c r="BRP7" s="101"/>
      <c r="BRQ7" s="101"/>
      <c r="BRR7" s="101"/>
      <c r="BRS7" s="101"/>
      <c r="BRT7" s="101"/>
      <c r="BRU7" s="101"/>
      <c r="BRV7" s="101"/>
      <c r="BRW7" s="101"/>
      <c r="BRX7" s="101"/>
      <c r="BRY7" s="101"/>
      <c r="BRZ7" s="101"/>
      <c r="BSA7" s="101"/>
      <c r="BSB7" s="101"/>
      <c r="BSC7" s="101"/>
      <c r="BSD7" s="101"/>
      <c r="BSE7" s="101"/>
      <c r="BSF7" s="101"/>
      <c r="BSG7" s="101"/>
      <c r="BSH7" s="101"/>
      <c r="BSI7" s="101"/>
      <c r="BSJ7" s="101"/>
      <c r="BSK7" s="101"/>
      <c r="BSL7" s="101"/>
      <c r="BSM7" s="101"/>
      <c r="BSN7" s="101"/>
      <c r="BSO7" s="101"/>
      <c r="BSP7" s="101"/>
      <c r="BSQ7" s="101"/>
      <c r="BSR7" s="101"/>
      <c r="BSS7" s="101"/>
      <c r="BST7" s="101"/>
      <c r="BSU7" s="101"/>
      <c r="BSV7" s="101"/>
      <c r="BSW7" s="101"/>
      <c r="BSX7" s="101"/>
      <c r="BSY7" s="101"/>
      <c r="BSZ7" s="101"/>
      <c r="BTA7" s="101"/>
      <c r="BTB7" s="101"/>
      <c r="BTC7" s="101"/>
      <c r="BTD7" s="101"/>
      <c r="BTE7" s="101"/>
      <c r="BTF7" s="101"/>
      <c r="BTG7" s="101"/>
      <c r="BTH7" s="101"/>
      <c r="BTI7" s="101"/>
      <c r="BTJ7" s="101"/>
      <c r="BTK7" s="101"/>
      <c r="BTL7" s="101"/>
      <c r="BTM7" s="101"/>
      <c r="BTN7" s="101"/>
      <c r="BTO7" s="101"/>
      <c r="BTP7" s="101"/>
      <c r="BTQ7" s="101"/>
      <c r="BTR7" s="101"/>
      <c r="BTS7" s="101"/>
      <c r="BTT7" s="101"/>
      <c r="BTU7" s="101"/>
      <c r="BTV7" s="101"/>
      <c r="BTW7" s="101"/>
      <c r="BTX7" s="101"/>
      <c r="BTY7" s="101"/>
      <c r="BTZ7" s="101"/>
      <c r="BUA7" s="101"/>
      <c r="BUB7" s="101"/>
      <c r="BUC7" s="101"/>
      <c r="BUD7" s="101"/>
      <c r="BUE7" s="101"/>
      <c r="BUF7" s="101"/>
      <c r="BUG7" s="101"/>
      <c r="BUH7" s="101"/>
      <c r="BUI7" s="101"/>
      <c r="BUJ7" s="101"/>
      <c r="BUK7" s="101"/>
      <c r="BUL7" s="101"/>
      <c r="BUM7" s="101"/>
      <c r="BUN7" s="101"/>
      <c r="BUO7" s="101"/>
      <c r="BUP7" s="101"/>
      <c r="BUQ7" s="101"/>
      <c r="BUR7" s="101"/>
      <c r="BUS7" s="101"/>
      <c r="BUT7" s="101"/>
      <c r="BUU7" s="101"/>
      <c r="BUV7" s="101"/>
      <c r="BUW7" s="101"/>
      <c r="BUX7" s="101"/>
      <c r="BUY7" s="101"/>
      <c r="BUZ7" s="101"/>
      <c r="BVA7" s="101"/>
      <c r="BVB7" s="101"/>
      <c r="BVC7" s="101"/>
      <c r="BVD7" s="101"/>
      <c r="BVE7" s="101"/>
      <c r="BVF7" s="101"/>
      <c r="BVG7" s="101"/>
      <c r="BVH7" s="101"/>
      <c r="BVI7" s="101"/>
      <c r="BVJ7" s="101"/>
      <c r="BVK7" s="101"/>
      <c r="BVL7" s="101"/>
      <c r="BVM7" s="101"/>
      <c r="BVN7" s="101"/>
      <c r="BVO7" s="101"/>
      <c r="BVP7" s="101"/>
      <c r="BVQ7" s="101"/>
      <c r="BVR7" s="101"/>
      <c r="BVS7" s="101"/>
      <c r="BVT7" s="101"/>
      <c r="BVU7" s="101"/>
      <c r="BVV7" s="101"/>
      <c r="BVW7" s="101"/>
      <c r="BVX7" s="101"/>
      <c r="BVY7" s="101"/>
      <c r="BVZ7" s="101"/>
      <c r="BWA7" s="101"/>
      <c r="BWB7" s="101"/>
      <c r="BWC7" s="101"/>
      <c r="BWD7" s="101"/>
      <c r="BWE7" s="101"/>
      <c r="BWF7" s="101"/>
      <c r="BWG7" s="101"/>
      <c r="BWH7" s="101"/>
      <c r="BWI7" s="101"/>
      <c r="BWJ7" s="101"/>
      <c r="BWK7" s="101"/>
      <c r="BWL7" s="101"/>
      <c r="BWM7" s="101"/>
      <c r="BWN7" s="101"/>
      <c r="BWO7" s="101"/>
      <c r="BWP7" s="101"/>
      <c r="BWQ7" s="101"/>
      <c r="BWR7" s="101"/>
      <c r="BWS7" s="101"/>
      <c r="BWT7" s="101"/>
      <c r="BWU7" s="101"/>
      <c r="BWV7" s="101"/>
      <c r="BWW7" s="101"/>
      <c r="BWX7" s="101"/>
      <c r="BWY7" s="101"/>
      <c r="BWZ7" s="101"/>
      <c r="BXA7" s="101"/>
      <c r="BXB7" s="101"/>
      <c r="BXC7" s="101"/>
      <c r="BXD7" s="101"/>
      <c r="BXE7" s="101"/>
      <c r="BXF7" s="101"/>
      <c r="BXG7" s="101"/>
      <c r="BXH7" s="101"/>
      <c r="BXI7" s="101"/>
      <c r="BXJ7" s="101"/>
      <c r="BXK7" s="101"/>
      <c r="BXL7" s="101"/>
      <c r="BXM7" s="101"/>
      <c r="BXN7" s="101"/>
      <c r="BXO7" s="101"/>
      <c r="BXP7" s="101"/>
      <c r="BXQ7" s="101"/>
      <c r="BXR7" s="101"/>
      <c r="BXS7" s="101"/>
      <c r="BXT7" s="101"/>
      <c r="BXU7" s="101"/>
      <c r="BXV7" s="101"/>
      <c r="BXW7" s="101"/>
      <c r="BXX7" s="101"/>
      <c r="BXY7" s="101"/>
      <c r="BXZ7" s="101"/>
      <c r="BYA7" s="101"/>
      <c r="BYB7" s="101"/>
      <c r="BYC7" s="101"/>
      <c r="BYD7" s="101"/>
      <c r="BYE7" s="101"/>
      <c r="BYF7" s="101"/>
      <c r="BYG7" s="101"/>
      <c r="BYH7" s="101"/>
      <c r="BYI7" s="101"/>
      <c r="BYJ7" s="101"/>
      <c r="BYK7" s="101"/>
      <c r="BYL7" s="101"/>
      <c r="BYM7" s="101"/>
      <c r="BYN7" s="101"/>
      <c r="BYO7" s="101"/>
      <c r="BYP7" s="101"/>
      <c r="BYQ7" s="101"/>
      <c r="BYR7" s="101"/>
      <c r="BYS7" s="101"/>
      <c r="BYT7" s="101"/>
      <c r="BYU7" s="101"/>
      <c r="BYV7" s="101"/>
      <c r="BYW7" s="101"/>
      <c r="BYX7" s="101"/>
      <c r="BYY7" s="101"/>
      <c r="BYZ7" s="101"/>
      <c r="BZA7" s="101"/>
      <c r="BZB7" s="101"/>
      <c r="BZC7" s="101"/>
      <c r="BZD7" s="101"/>
      <c r="BZE7" s="101"/>
      <c r="BZF7" s="101"/>
      <c r="BZG7" s="101"/>
      <c r="BZH7" s="101"/>
      <c r="BZI7" s="101"/>
      <c r="BZJ7" s="101"/>
      <c r="BZK7" s="101"/>
      <c r="BZL7" s="101"/>
      <c r="BZM7" s="101"/>
      <c r="BZN7" s="101"/>
      <c r="BZO7" s="101"/>
      <c r="BZP7" s="101"/>
      <c r="BZQ7" s="101"/>
      <c r="BZR7" s="101"/>
      <c r="BZS7" s="101"/>
      <c r="BZT7" s="101"/>
      <c r="BZU7" s="101"/>
      <c r="BZV7" s="101"/>
      <c r="BZW7" s="101"/>
      <c r="BZX7" s="101"/>
      <c r="BZY7" s="101"/>
      <c r="BZZ7" s="101"/>
      <c r="CAA7" s="101"/>
      <c r="CAB7" s="101"/>
      <c r="CAC7" s="101"/>
      <c r="CAD7" s="101"/>
      <c r="CAE7" s="101"/>
      <c r="CAF7" s="101"/>
      <c r="CAG7" s="101"/>
      <c r="CAH7" s="101"/>
      <c r="CAI7" s="101"/>
      <c r="CAJ7" s="101"/>
      <c r="CAK7" s="101"/>
      <c r="CAL7" s="101"/>
      <c r="CAM7" s="101"/>
      <c r="CAN7" s="101"/>
      <c r="CAO7" s="101"/>
      <c r="CAP7" s="101"/>
      <c r="CAQ7" s="101"/>
      <c r="CAR7" s="101"/>
      <c r="CAS7" s="101"/>
      <c r="CAT7" s="101"/>
      <c r="CAU7" s="101"/>
      <c r="CAV7" s="101"/>
      <c r="CAW7" s="101"/>
      <c r="CAX7" s="101"/>
      <c r="CAY7" s="101"/>
      <c r="CAZ7" s="101"/>
      <c r="CBA7" s="101"/>
      <c r="CBB7" s="101"/>
      <c r="CBC7" s="101"/>
      <c r="CBD7" s="101"/>
      <c r="CBE7" s="101"/>
      <c r="CBF7" s="101"/>
      <c r="CBG7" s="101"/>
      <c r="CBH7" s="101"/>
      <c r="CBI7" s="101"/>
      <c r="CBJ7" s="101"/>
      <c r="CBK7" s="101"/>
      <c r="CBL7" s="101"/>
      <c r="CBM7" s="101"/>
      <c r="CBN7" s="101"/>
      <c r="CBO7" s="101"/>
      <c r="CBP7" s="101"/>
      <c r="CBQ7" s="101"/>
      <c r="CBR7" s="101"/>
      <c r="CBS7" s="101"/>
      <c r="CBT7" s="101"/>
      <c r="CBU7" s="101"/>
      <c r="CBV7" s="101"/>
      <c r="CBW7" s="101"/>
      <c r="CBX7" s="101"/>
      <c r="CBY7" s="101"/>
      <c r="CBZ7" s="101"/>
      <c r="CCA7" s="101"/>
      <c r="CCB7" s="101"/>
      <c r="CCC7" s="101"/>
      <c r="CCD7" s="101"/>
      <c r="CCE7" s="101"/>
      <c r="CCF7" s="101"/>
      <c r="CCG7" s="101"/>
      <c r="CCH7" s="101"/>
      <c r="CCI7" s="101"/>
      <c r="CCJ7" s="101"/>
      <c r="CCK7" s="101"/>
      <c r="CCL7" s="101"/>
      <c r="CCM7" s="101"/>
      <c r="CCN7" s="101"/>
      <c r="CCO7" s="101"/>
      <c r="CCP7" s="101"/>
      <c r="CCQ7" s="101"/>
      <c r="CCR7" s="101"/>
      <c r="CCS7" s="101"/>
      <c r="CCT7" s="101"/>
      <c r="CCU7" s="101"/>
      <c r="CCV7" s="101"/>
      <c r="CCW7" s="101"/>
      <c r="CCX7" s="101"/>
      <c r="CCY7" s="101"/>
      <c r="CCZ7" s="101"/>
      <c r="CDA7" s="101"/>
      <c r="CDB7" s="101"/>
      <c r="CDC7" s="101"/>
      <c r="CDD7" s="101"/>
      <c r="CDE7" s="101"/>
      <c r="CDF7" s="101"/>
      <c r="CDG7" s="101"/>
      <c r="CDH7" s="101"/>
      <c r="CDI7" s="101"/>
      <c r="CDJ7" s="101"/>
      <c r="CDK7" s="101"/>
      <c r="CDL7" s="101"/>
      <c r="CDM7" s="101"/>
      <c r="CDN7" s="101"/>
      <c r="CDO7" s="101"/>
      <c r="CDP7" s="101"/>
      <c r="CDQ7" s="101"/>
      <c r="CDR7" s="101"/>
      <c r="CDS7" s="101"/>
      <c r="CDT7" s="101"/>
      <c r="CDU7" s="101"/>
      <c r="CDV7" s="101"/>
      <c r="CDW7" s="101"/>
      <c r="CDX7" s="101"/>
      <c r="CDY7" s="101"/>
      <c r="CDZ7" s="101"/>
      <c r="CEA7" s="101"/>
      <c r="CEB7" s="101"/>
      <c r="CEC7" s="101"/>
      <c r="CED7" s="101"/>
      <c r="CEE7" s="101"/>
      <c r="CEF7" s="101"/>
      <c r="CEG7" s="101"/>
      <c r="CEH7" s="101"/>
      <c r="CEI7" s="101"/>
      <c r="CEJ7" s="101"/>
      <c r="CEK7" s="101"/>
      <c r="CEL7" s="101"/>
      <c r="CEM7" s="101"/>
      <c r="CEN7" s="101"/>
      <c r="CEO7" s="101"/>
    </row>
    <row r="8" spans="1:2173" ht="28.8" customHeight="1">
      <c r="B8" s="647"/>
      <c r="C8" s="134"/>
      <c r="D8" s="271"/>
      <c r="E8" s="230"/>
      <c r="F8" s="230"/>
      <c r="G8" s="347"/>
      <c r="H8" s="352" t="str">
        <f>IF(G8=0," ",(G8/$G$30))</f>
        <v xml:space="preserve"> </v>
      </c>
      <c r="I8" s="347"/>
      <c r="J8" s="648" t="str">
        <f>IF(I8=0," ",(I8/$I$30))</f>
        <v xml:space="preserve"> </v>
      </c>
      <c r="O8" s="2"/>
      <c r="P8" s="2"/>
      <c r="Q8" s="2"/>
      <c r="R8" s="2"/>
      <c r="S8" s="2"/>
      <c r="T8" s="2"/>
      <c r="U8" s="2"/>
      <c r="V8" s="2"/>
    </row>
    <row r="9" spans="1:2173" ht="28.8" customHeight="1">
      <c r="B9" s="647"/>
      <c r="C9" s="134"/>
      <c r="D9" s="134"/>
      <c r="E9" s="230"/>
      <c r="F9" s="230"/>
      <c r="G9" s="347"/>
      <c r="H9" s="352" t="str">
        <f>IF(G9=0," ",(G9/$G$30))</f>
        <v xml:space="preserve"> </v>
      </c>
      <c r="I9" s="347"/>
      <c r="J9" s="648" t="str">
        <f>IF(I9=0," ",(I9/$I$30))</f>
        <v xml:space="preserve"> </v>
      </c>
      <c r="O9" s="2"/>
      <c r="P9" s="2"/>
      <c r="Q9" s="2"/>
      <c r="R9" s="2"/>
      <c r="S9" s="2"/>
      <c r="T9" s="2"/>
      <c r="U9" s="2"/>
      <c r="V9" s="2"/>
    </row>
    <row r="10" spans="1:2173" ht="28.8" customHeight="1">
      <c r="B10" s="647"/>
      <c r="C10" s="134"/>
      <c r="D10" s="134"/>
      <c r="E10" s="230"/>
      <c r="F10" s="230"/>
      <c r="G10" s="347"/>
      <c r="H10" s="352" t="str">
        <f>IF(G10=0," ",(G10/$G$30))</f>
        <v xml:space="preserve"> </v>
      </c>
      <c r="I10" s="347"/>
      <c r="J10" s="648" t="str">
        <f>IF(I10=0," ",(I10/$I$30))</f>
        <v xml:space="preserve"> </v>
      </c>
      <c r="O10" s="2"/>
      <c r="P10" s="2"/>
      <c r="Q10" s="2"/>
      <c r="R10" s="2"/>
      <c r="S10" s="2"/>
      <c r="T10" s="2"/>
      <c r="U10" s="2"/>
      <c r="V10" s="2"/>
    </row>
    <row r="11" spans="1:2173" ht="28.8" customHeight="1">
      <c r="B11" s="647"/>
      <c r="C11" s="134"/>
      <c r="D11" s="134"/>
      <c r="E11" s="230"/>
      <c r="F11" s="230"/>
      <c r="G11" s="347"/>
      <c r="H11" s="352" t="str">
        <f>IF(G11=0," ",(G11/$G$30))</f>
        <v xml:space="preserve"> </v>
      </c>
      <c r="I11" s="347"/>
      <c r="J11" s="648" t="str">
        <f>IF(I11=0," ",(I11/$I$30))</f>
        <v xml:space="preserve"> </v>
      </c>
      <c r="O11" s="2"/>
      <c r="P11" s="2"/>
      <c r="Q11" s="2"/>
      <c r="R11" s="2"/>
      <c r="S11" s="2"/>
      <c r="T11" s="2"/>
      <c r="U11" s="2"/>
      <c r="V11" s="2"/>
    </row>
    <row r="12" spans="1:2173" ht="28.8" customHeight="1">
      <c r="B12" s="647"/>
      <c r="C12" s="134"/>
      <c r="D12" s="134"/>
      <c r="E12" s="230"/>
      <c r="F12" s="230"/>
      <c r="G12" s="347"/>
      <c r="H12" s="352" t="str">
        <f>IF(G12=0," ",(G12/$G$30))</f>
        <v xml:space="preserve"> </v>
      </c>
      <c r="I12" s="347"/>
      <c r="J12" s="648" t="str">
        <f>IF(I12=0," ",(I12/$I$30))</f>
        <v xml:space="preserve"> </v>
      </c>
      <c r="O12" s="2"/>
      <c r="P12" s="2"/>
      <c r="Q12" s="2"/>
      <c r="R12" s="2"/>
      <c r="S12" s="2"/>
      <c r="T12" s="2"/>
      <c r="U12" s="2"/>
      <c r="V12" s="2"/>
    </row>
    <row r="13" spans="1:2173" ht="28.8" customHeight="1">
      <c r="B13" s="647"/>
      <c r="C13" s="134"/>
      <c r="D13" s="134"/>
      <c r="E13" s="230"/>
      <c r="F13" s="230"/>
      <c r="G13" s="347"/>
      <c r="H13" s="352" t="str">
        <f>IF(G13=0," ",(G13/$G$30))</f>
        <v xml:space="preserve"> </v>
      </c>
      <c r="I13" s="347"/>
      <c r="J13" s="648" t="str">
        <f>IF(I13=0," ",(I13/$I$30))</f>
        <v xml:space="preserve"> </v>
      </c>
      <c r="O13" s="2"/>
      <c r="P13" s="2"/>
      <c r="Q13" s="2"/>
      <c r="R13" s="2"/>
      <c r="S13" s="2"/>
      <c r="T13" s="2"/>
      <c r="U13" s="2"/>
      <c r="V13" s="2"/>
    </row>
    <row r="14" spans="1:2173" ht="28.8" customHeight="1">
      <c r="B14" s="647"/>
      <c r="C14" s="134"/>
      <c r="D14" s="134"/>
      <c r="E14" s="230"/>
      <c r="F14" s="230"/>
      <c r="G14" s="347"/>
      <c r="H14" s="352" t="str">
        <f>IF(G14=0," ",(G14/$G$30))</f>
        <v xml:space="preserve"> </v>
      </c>
      <c r="I14" s="347"/>
      <c r="J14" s="648" t="str">
        <f>IF(I14=0," ",(I14/$I$30))</f>
        <v xml:space="preserve"> </v>
      </c>
      <c r="O14" s="2"/>
      <c r="P14" s="2"/>
      <c r="Q14" s="2"/>
      <c r="R14" s="2"/>
      <c r="S14" s="2"/>
      <c r="T14" s="2"/>
      <c r="U14" s="2"/>
      <c r="V14" s="2"/>
    </row>
    <row r="15" spans="1:2173" ht="28.8" customHeight="1">
      <c r="B15" s="647"/>
      <c r="C15" s="134"/>
      <c r="D15" s="103"/>
      <c r="E15" s="231"/>
      <c r="F15" s="231"/>
      <c r="G15" s="348"/>
      <c r="H15" s="352" t="str">
        <f>IF(G15=0," ",(G15/$G$30))</f>
        <v xml:space="preserve"> </v>
      </c>
      <c r="I15" s="350"/>
      <c r="J15" s="648" t="str">
        <f>IF(I15=0," ",(I15/$I$30))</f>
        <v xml:space="preserve"> </v>
      </c>
      <c r="O15" s="2"/>
      <c r="P15" s="2"/>
      <c r="Q15" s="2"/>
      <c r="R15" s="2"/>
      <c r="S15" s="2"/>
      <c r="T15" s="2"/>
      <c r="U15" s="2"/>
      <c r="V15" s="2"/>
    </row>
    <row r="16" spans="1:2173" ht="28.8" customHeight="1">
      <c r="B16" s="647"/>
      <c r="C16" s="134"/>
      <c r="D16" s="134"/>
      <c r="E16" s="230"/>
      <c r="F16" s="230"/>
      <c r="G16" s="347"/>
      <c r="H16" s="352" t="str">
        <f>IF(G16=0," ",(G16/$G$30))</f>
        <v xml:space="preserve"> </v>
      </c>
      <c r="I16" s="347"/>
      <c r="J16" s="648" t="str">
        <f>IF(I16=0," ",(I16/$I$30))</f>
        <v xml:space="preserve"> </v>
      </c>
      <c r="O16" s="2"/>
      <c r="P16" s="2"/>
      <c r="Q16" s="2"/>
      <c r="R16" s="2"/>
      <c r="S16" s="2"/>
      <c r="T16" s="2"/>
      <c r="U16" s="2"/>
      <c r="V16" s="2"/>
    </row>
    <row r="17" spans="2:22" ht="28.8" customHeight="1">
      <c r="B17" s="647"/>
      <c r="C17" s="134"/>
      <c r="D17" s="134"/>
      <c r="E17" s="230"/>
      <c r="F17" s="230"/>
      <c r="G17" s="347"/>
      <c r="H17" s="352" t="str">
        <f>IF(G17=0," ",(G17/$G$30))</f>
        <v xml:space="preserve"> </v>
      </c>
      <c r="I17" s="347"/>
      <c r="J17" s="648" t="str">
        <f>IF(I17=0," ",(I17/$I$30))</f>
        <v xml:space="preserve"> </v>
      </c>
      <c r="O17" s="2"/>
      <c r="P17" s="2"/>
      <c r="Q17" s="2"/>
      <c r="R17" s="2"/>
      <c r="S17" s="2"/>
      <c r="T17" s="2"/>
      <c r="U17" s="2"/>
      <c r="V17" s="2"/>
    </row>
    <row r="18" spans="2:22" ht="28.8" customHeight="1">
      <c r="B18" s="647"/>
      <c r="C18" s="134"/>
      <c r="D18" s="134"/>
      <c r="E18" s="230"/>
      <c r="F18" s="230"/>
      <c r="G18" s="347"/>
      <c r="H18" s="352" t="str">
        <f>IF(G18=0," ",(G18/$G$30))</f>
        <v xml:space="preserve"> </v>
      </c>
      <c r="I18" s="347"/>
      <c r="J18" s="648" t="str">
        <f>IF(I18=0," ",(I18/$I$30))</f>
        <v xml:space="preserve"> </v>
      </c>
      <c r="O18" s="2"/>
      <c r="P18" s="2"/>
      <c r="Q18" s="2"/>
      <c r="R18" s="2"/>
      <c r="S18" s="2"/>
      <c r="T18" s="2"/>
      <c r="U18" s="2"/>
      <c r="V18" s="2"/>
    </row>
    <row r="19" spans="2:22" ht="28.8" customHeight="1">
      <c r="B19" s="647"/>
      <c r="C19" s="134"/>
      <c r="D19" s="134"/>
      <c r="E19" s="230"/>
      <c r="F19" s="230"/>
      <c r="G19" s="347"/>
      <c r="H19" s="352" t="str">
        <f>IF(G19=0," ",(G19/$G$30))</f>
        <v xml:space="preserve"> </v>
      </c>
      <c r="I19" s="347"/>
      <c r="J19" s="648" t="str">
        <f>IF(I19=0," ",(I19/$I$30))</f>
        <v xml:space="preserve"> </v>
      </c>
      <c r="O19" s="2"/>
      <c r="P19" s="2"/>
      <c r="Q19" s="2"/>
      <c r="R19" s="2"/>
      <c r="S19" s="2"/>
      <c r="T19" s="2"/>
      <c r="U19" s="2"/>
      <c r="V19" s="2"/>
    </row>
    <row r="20" spans="2:22" ht="28.8" customHeight="1">
      <c r="B20" s="647"/>
      <c r="C20" s="134"/>
      <c r="D20" s="134"/>
      <c r="E20" s="230"/>
      <c r="F20" s="230"/>
      <c r="G20" s="347"/>
      <c r="H20" s="352" t="str">
        <f>IF(G20=0," ",(G20/$G$30))</f>
        <v xml:space="preserve"> </v>
      </c>
      <c r="I20" s="347"/>
      <c r="J20" s="648" t="str">
        <f>IF(I20=0," ",(I20/$I$30))</f>
        <v xml:space="preserve"> </v>
      </c>
      <c r="O20" s="2"/>
      <c r="P20" s="2"/>
      <c r="Q20" s="2"/>
      <c r="R20" s="2"/>
      <c r="S20" s="2"/>
      <c r="T20" s="2"/>
      <c r="U20" s="2"/>
      <c r="V20" s="2"/>
    </row>
    <row r="21" spans="2:22" ht="28.8" customHeight="1">
      <c r="B21" s="647"/>
      <c r="C21" s="134"/>
      <c r="D21" s="134"/>
      <c r="E21" s="230"/>
      <c r="F21" s="230"/>
      <c r="G21" s="347"/>
      <c r="H21" s="352" t="str">
        <f>IF(G21=0," ",(G21/$G$30))</f>
        <v xml:space="preserve"> </v>
      </c>
      <c r="I21" s="347"/>
      <c r="J21" s="648" t="str">
        <f>IF(I21=0," ",(I21/$I$30))</f>
        <v xml:space="preserve"> </v>
      </c>
      <c r="O21" s="2"/>
      <c r="P21" s="2"/>
      <c r="Q21" s="2"/>
      <c r="R21" s="2"/>
      <c r="S21" s="2"/>
      <c r="T21" s="2"/>
      <c r="U21" s="2"/>
      <c r="V21" s="2"/>
    </row>
    <row r="22" spans="2:22" ht="28.8" customHeight="1">
      <c r="B22" s="647"/>
      <c r="C22" s="134"/>
      <c r="D22" s="134"/>
      <c r="E22" s="230"/>
      <c r="F22" s="230"/>
      <c r="G22" s="347"/>
      <c r="H22" s="352" t="str">
        <f>IF(G22=0," ",(G22/$G$30))</f>
        <v xml:space="preserve"> </v>
      </c>
      <c r="I22" s="347"/>
      <c r="J22" s="648" t="str">
        <f>IF(I22=0," ",(I22/$I$30))</f>
        <v xml:space="preserve"> </v>
      </c>
      <c r="O22" s="2"/>
      <c r="P22" s="2"/>
      <c r="Q22" s="2"/>
      <c r="R22" s="2"/>
      <c r="S22" s="2"/>
      <c r="T22" s="2"/>
      <c r="U22" s="2"/>
      <c r="V22" s="2"/>
    </row>
    <row r="23" spans="2:22" ht="28.8" customHeight="1">
      <c r="B23" s="647"/>
      <c r="C23" s="134"/>
      <c r="D23" s="134"/>
      <c r="E23" s="230"/>
      <c r="F23" s="230"/>
      <c r="G23" s="347"/>
      <c r="H23" s="352" t="str">
        <f>IF(G23=0," ",(G23/$G$30))</f>
        <v xml:space="preserve"> </v>
      </c>
      <c r="I23" s="347"/>
      <c r="J23" s="648" t="str">
        <f>IF(I23=0," ",(I23/$I$30))</f>
        <v xml:space="preserve"> </v>
      </c>
      <c r="O23" s="2"/>
      <c r="P23" s="2"/>
      <c r="Q23" s="2"/>
      <c r="R23" s="2"/>
      <c r="S23" s="2"/>
      <c r="T23" s="2"/>
      <c r="U23" s="2"/>
      <c r="V23" s="2"/>
    </row>
    <row r="24" spans="2:22" ht="28.8" customHeight="1">
      <c r="B24" s="647"/>
      <c r="C24" s="134"/>
      <c r="D24" s="134"/>
      <c r="E24" s="230"/>
      <c r="F24" s="230"/>
      <c r="G24" s="347"/>
      <c r="H24" s="352" t="str">
        <f>IF(G24=0," ",(G24/$G$30))</f>
        <v xml:space="preserve"> </v>
      </c>
      <c r="I24" s="347"/>
      <c r="J24" s="648" t="str">
        <f>IF(I24=0," ",(I24/$I$30))</f>
        <v xml:space="preserve"> </v>
      </c>
      <c r="O24" s="2"/>
      <c r="P24" s="2"/>
      <c r="Q24" s="2"/>
      <c r="R24" s="2"/>
      <c r="S24" s="2"/>
      <c r="T24" s="2"/>
      <c r="U24" s="2"/>
      <c r="V24" s="2"/>
    </row>
    <row r="25" spans="2:22" ht="28.8" customHeight="1">
      <c r="B25" s="647"/>
      <c r="C25" s="134"/>
      <c r="D25" s="103"/>
      <c r="E25" s="231"/>
      <c r="F25" s="231"/>
      <c r="G25" s="348"/>
      <c r="H25" s="352" t="str">
        <f>IF(G25=0," ",(G25/$G$30))</f>
        <v xml:space="preserve"> </v>
      </c>
      <c r="I25" s="350"/>
      <c r="J25" s="648" t="str">
        <f>IF(I25=0," ",(I25/$I$30))</f>
        <v xml:space="preserve"> </v>
      </c>
      <c r="O25" s="2"/>
      <c r="P25" s="2"/>
      <c r="Q25" s="2"/>
      <c r="R25" s="2"/>
      <c r="S25" s="2"/>
      <c r="T25" s="2"/>
      <c r="U25" s="2"/>
      <c r="V25" s="2"/>
    </row>
    <row r="26" spans="2:22" ht="28.8" customHeight="1">
      <c r="B26" s="647"/>
      <c r="C26" s="134"/>
      <c r="D26" s="134"/>
      <c r="E26" s="230"/>
      <c r="F26" s="230"/>
      <c r="G26" s="347"/>
      <c r="H26" s="352" t="str">
        <f>IF(G26=0," ",(G26/$G$30))</f>
        <v xml:space="preserve"> </v>
      </c>
      <c r="I26" s="347"/>
      <c r="J26" s="648" t="str">
        <f>IF(I26=0," ",(I26/$I$30))</f>
        <v xml:space="preserve"> </v>
      </c>
      <c r="O26" s="2"/>
      <c r="P26" s="2"/>
      <c r="Q26" s="2"/>
      <c r="R26" s="2"/>
      <c r="S26" s="2"/>
      <c r="T26" s="2"/>
      <c r="U26" s="2"/>
      <c r="V26" s="2"/>
    </row>
    <row r="27" spans="2:22" ht="28.8" customHeight="1">
      <c r="B27" s="647"/>
      <c r="C27" s="134"/>
      <c r="D27" s="103"/>
      <c r="E27" s="231"/>
      <c r="F27" s="231"/>
      <c r="G27" s="348"/>
      <c r="H27" s="352" t="str">
        <f>IF(G27=0," ",(G27/$G$30))</f>
        <v xml:space="preserve"> </v>
      </c>
      <c r="I27" s="350"/>
      <c r="J27" s="648" t="str">
        <f>IF(I27=0," ",(I27/$I$30))</f>
        <v xml:space="preserve"> </v>
      </c>
      <c r="O27" s="2"/>
      <c r="P27" s="2"/>
      <c r="Q27" s="2"/>
      <c r="R27" s="2"/>
      <c r="S27" s="2"/>
      <c r="T27" s="2"/>
      <c r="U27" s="2"/>
      <c r="V27" s="2"/>
    </row>
    <row r="28" spans="2:22" ht="28.8" customHeight="1">
      <c r="B28" s="647"/>
      <c r="C28" s="134"/>
      <c r="D28" s="103"/>
      <c r="E28" s="231"/>
      <c r="F28" s="231"/>
      <c r="G28" s="348"/>
      <c r="H28" s="352" t="str">
        <f>IF(G28=0," ",(G28/$G$30))</f>
        <v xml:space="preserve"> </v>
      </c>
      <c r="I28" s="350"/>
      <c r="J28" s="648" t="str">
        <f>IF(I28=0," ",(I28/$I$30))</f>
        <v xml:space="preserve"> </v>
      </c>
      <c r="O28" s="2"/>
      <c r="P28" s="2"/>
      <c r="Q28" s="2"/>
      <c r="R28" s="2"/>
      <c r="S28" s="2"/>
      <c r="T28" s="2"/>
      <c r="U28" s="2"/>
      <c r="V28" s="2"/>
    </row>
    <row r="29" spans="2:22" ht="28.2" customHeight="1">
      <c r="B29" s="652"/>
      <c r="C29" s="653"/>
      <c r="D29" s="654"/>
      <c r="E29" s="655"/>
      <c r="F29" s="655"/>
      <c r="G29" s="656"/>
      <c r="H29" s="657" t="str">
        <f>IF(G29=0," ",(G29/$G$30))</f>
        <v xml:space="preserve"> </v>
      </c>
      <c r="I29" s="658"/>
      <c r="J29" s="659" t="str">
        <f>IF(I29=0," ",(I29/$I$30))</f>
        <v xml:space="preserve"> </v>
      </c>
      <c r="O29" s="2"/>
      <c r="P29" s="2"/>
      <c r="Q29" s="2"/>
      <c r="R29" s="2"/>
      <c r="S29" s="2"/>
      <c r="T29" s="2"/>
      <c r="U29" s="2"/>
      <c r="V29" s="2"/>
    </row>
    <row r="30" spans="2:22" ht="36" customHeight="1" thickBot="1">
      <c r="B30" s="104"/>
      <c r="C30" s="105"/>
      <c r="D30" s="105"/>
      <c r="E30" s="105"/>
      <c r="F30" s="106"/>
      <c r="G30" s="349">
        <f xml:space="preserve"> SUM(G8:G29)</f>
        <v>0</v>
      </c>
      <c r="H30" s="108">
        <f>SUM(H8:H29)</f>
        <v>0</v>
      </c>
      <c r="I30" s="351">
        <f>SUM(I8:I29)</f>
        <v>0</v>
      </c>
      <c r="J30" s="107">
        <f>SUM(J8:J29)</f>
        <v>0</v>
      </c>
    </row>
  </sheetData>
  <dataConsolidate/>
  <mergeCells count="3">
    <mergeCell ref="B5:J5"/>
    <mergeCell ref="B1:J1"/>
    <mergeCell ref="B3:J3"/>
  </mergeCells>
  <conditionalFormatting sqref="J30">
    <cfRule type="expression" dxfId="9" priority="8" stopIfTrue="1">
      <formula>$I$30=0</formula>
    </cfRule>
  </conditionalFormatting>
  <conditionalFormatting sqref="H30">
    <cfRule type="expression" dxfId="8" priority="7" stopIfTrue="1">
      <formula>$G$30=0</formula>
    </cfRule>
  </conditionalFormatting>
  <conditionalFormatting sqref="H30 J30">
    <cfRule type="cellIs" dxfId="7" priority="9" operator="equal">
      <formula>100%</formula>
    </cfRule>
    <cfRule type="cellIs" dxfId="6" priority="10" operator="notEqual">
      <formula>100%</formula>
    </cfRule>
  </conditionalFormatting>
  <dataValidations count="1">
    <dataValidation type="list" allowBlank="1" showInputMessage="1" showErrorMessage="1" sqref="C8:C29" xr:uid="{017B9498-DDEE-4946-B7F7-1AF7F46549F8}">
      <formula1>INDIRECT(B8)</formula1>
    </dataValidation>
  </dataValidations>
  <pageMargins left="0.70866141732283472" right="0.70866141732283472" top="0.74803149606299213" bottom="0.74803149606299213" header="0.31496062992125984" footer="0.31496062992125984"/>
  <pageSetup scale="52" fitToHeight="2" orientation="landscape" r:id="rId1"/>
  <rowBreaks count="1" manualBreakCount="1">
    <brk id="4" min="1" max="8" man="1"/>
  </rowBreaks>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4" id="{D52F6CD2-D966-4445-8553-C7F39545C47D}">
            <xm:f>AND('B. Project Budget'!$H$19=0,$I$30=0)</xm:f>
            <x14:dxf>
              <font>
                <b/>
                <i val="0"/>
                <color theme="0"/>
              </font>
              <fill>
                <patternFill>
                  <bgColor theme="4" tint="-0.24994659260841701"/>
                </patternFill>
              </fill>
            </x14:dxf>
          </x14:cfRule>
          <x14:cfRule type="cellIs" priority="5" operator="equal" id="{E7A60B7F-C3EB-4246-B43F-B2E17763AD44}">
            <xm:f>'B. Project Budget'!$H$19</xm:f>
            <x14:dxf>
              <font>
                <b/>
                <i val="0"/>
              </font>
              <fill>
                <patternFill>
                  <bgColor theme="9" tint="0.39994506668294322"/>
                </patternFill>
              </fill>
            </x14:dxf>
          </x14:cfRule>
          <x14:cfRule type="cellIs" priority="6" operator="notEqual" id="{8AA6B864-1AA3-4D4A-908F-FC921296E55B}">
            <xm:f>'B. Project Budget'!$H$19</xm:f>
            <x14:dxf>
              <font>
                <b/>
                <i val="0"/>
                <color theme="0"/>
              </font>
              <fill>
                <patternFill>
                  <bgColor rgb="FFC00000"/>
                </patternFill>
              </fill>
            </x14:dxf>
          </x14:cfRule>
          <xm:sqref>I30</xm:sqref>
        </x14:conditionalFormatting>
        <x14:conditionalFormatting xmlns:xm="http://schemas.microsoft.com/office/excel/2006/main">
          <x14:cfRule type="expression" priority="1" id="{EC0B9440-9110-4850-880C-6341149D8C14}">
            <xm:f>AND('B. Project Budget'!$E$8=0,$G$30=0)</xm:f>
            <x14:dxf>
              <font>
                <b/>
                <i val="0"/>
                <color theme="0"/>
              </font>
              <fill>
                <patternFill>
                  <bgColor theme="4" tint="-0.24994659260841701"/>
                </patternFill>
              </fill>
            </x14:dxf>
          </x14:cfRule>
          <x14:cfRule type="cellIs" priority="2" operator="equal" id="{F251AB92-9B6D-47AD-96EB-DA9F9A62BB5E}">
            <xm:f>'B. Project Budget'!$H$8</xm:f>
            <x14:dxf>
              <font>
                <b/>
                <i val="0"/>
                <color auto="1"/>
              </font>
              <fill>
                <patternFill>
                  <bgColor theme="9" tint="0.39994506668294322"/>
                </patternFill>
              </fill>
            </x14:dxf>
          </x14:cfRule>
          <x14:cfRule type="cellIs" priority="3" operator="notEqual" id="{8F00D48E-C448-4F55-9858-491B19D3A96E}">
            <xm:f>'B. Project Budget'!$H$8</xm:f>
            <x14:dxf>
              <font>
                <b/>
                <i val="0"/>
                <color theme="0"/>
              </font>
              <fill>
                <patternFill>
                  <bgColor rgb="FFC00000"/>
                </patternFill>
              </fill>
            </x14:dxf>
          </x14:cfRule>
          <xm:sqref>G30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620A8D5-3B5C-469A-9051-6755BFBEBF37}">
          <x14:formula1>
            <xm:f>ControlList!$B$22:$B$47</xm:f>
          </x14:formula1>
          <xm:sqref>B8:B29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C1A4-CBBB-4AE9-A5FD-1D421C950D6B}">
  <sheetPr codeName="Sheet6">
    <tabColor theme="4" tint="-0.249977111117893"/>
  </sheetPr>
  <dimension ref="A1:R95"/>
  <sheetViews>
    <sheetView showGridLines="0" zoomScaleNormal="100" zoomScaleSheetLayoutView="100" workbookViewId="0">
      <selection activeCell="B44" sqref="B44"/>
    </sheetView>
  </sheetViews>
  <sheetFormatPr defaultRowHeight="14.4"/>
  <cols>
    <col min="1" max="1" width="4.6640625" customWidth="1"/>
    <col min="2" max="2" width="19.5546875" customWidth="1"/>
    <col min="3" max="3" width="28.5546875" customWidth="1"/>
    <col min="4" max="4" width="13.44140625" customWidth="1"/>
    <col min="5" max="5" width="14" customWidth="1"/>
    <col min="6" max="12" width="13.44140625" customWidth="1"/>
    <col min="13" max="13" width="5.88671875" customWidth="1"/>
    <col min="14" max="14" width="29.5546875" customWidth="1"/>
    <col min="15" max="15" width="36.5546875" customWidth="1"/>
  </cols>
  <sheetData>
    <row r="1" spans="1:18">
      <c r="A1" s="6"/>
      <c r="B1" s="6"/>
      <c r="C1" s="6"/>
      <c r="D1" s="6"/>
      <c r="E1" s="6"/>
      <c r="F1" s="6"/>
      <c r="G1" s="6"/>
      <c r="H1" s="6"/>
      <c r="I1" s="6"/>
      <c r="J1" s="6"/>
      <c r="K1" s="6"/>
      <c r="L1" s="6"/>
      <c r="M1" s="6"/>
    </row>
    <row r="2" spans="1:18" s="4" customFormat="1" ht="59.4" customHeight="1">
      <c r="A2" s="561" t="s">
        <v>282</v>
      </c>
      <c r="B2" s="561"/>
      <c r="C2" s="561"/>
      <c r="D2" s="561"/>
      <c r="E2" s="561"/>
      <c r="F2" s="561"/>
      <c r="G2" s="561"/>
      <c r="H2" s="561"/>
      <c r="I2" s="561"/>
      <c r="J2" s="561"/>
      <c r="K2" s="561"/>
      <c r="L2" s="561"/>
      <c r="M2" s="561"/>
      <c r="N2" s="5"/>
      <c r="O2" s="5"/>
      <c r="P2" s="5"/>
      <c r="Q2" s="5"/>
      <c r="R2" s="5"/>
    </row>
    <row r="3" spans="1:18" s="4" customFormat="1" ht="15.6" customHeight="1">
      <c r="A3" s="371"/>
      <c r="B3" s="371"/>
      <c r="C3" s="371"/>
      <c r="D3" s="371"/>
      <c r="E3" s="371"/>
      <c r="F3" s="371"/>
      <c r="G3" s="371"/>
      <c r="H3" s="371"/>
      <c r="I3" s="371"/>
      <c r="J3" s="371"/>
      <c r="K3" s="371"/>
      <c r="L3" s="371"/>
      <c r="M3" s="371"/>
      <c r="N3" s="5"/>
      <c r="O3" s="5"/>
      <c r="P3" s="5"/>
      <c r="Q3" s="5"/>
      <c r="R3" s="5"/>
    </row>
    <row r="4" spans="1:18" s="29" customFormat="1" ht="9.6" customHeight="1">
      <c r="A4" s="27"/>
      <c r="B4" s="28"/>
      <c r="C4" s="28"/>
      <c r="D4" s="28"/>
      <c r="E4" s="28"/>
      <c r="F4" s="28"/>
      <c r="G4" s="28"/>
      <c r="H4" s="28"/>
      <c r="I4" s="28"/>
      <c r="J4" s="28"/>
      <c r="K4" s="28"/>
      <c r="L4" s="28"/>
      <c r="M4" s="28"/>
      <c r="N4" s="30"/>
      <c r="O4" s="30"/>
      <c r="P4" s="30"/>
      <c r="Q4" s="30"/>
      <c r="R4" s="30"/>
    </row>
    <row r="5" spans="1:18" s="29" customFormat="1" ht="44.4" customHeight="1">
      <c r="A5" s="168"/>
      <c r="B5" s="568" t="s">
        <v>268</v>
      </c>
      <c r="C5" s="568"/>
      <c r="D5" s="568"/>
      <c r="E5" s="568"/>
      <c r="F5" s="568"/>
      <c r="G5" s="568"/>
      <c r="H5" s="568"/>
      <c r="I5" s="568"/>
      <c r="J5" s="568"/>
      <c r="K5" s="568"/>
      <c r="L5" s="568"/>
      <c r="M5" s="170"/>
      <c r="N5" s="30"/>
      <c r="O5" s="30"/>
      <c r="P5" s="30"/>
      <c r="Q5" s="30"/>
      <c r="R5" s="30"/>
    </row>
    <row r="6" spans="1:18" s="29" customFormat="1" ht="9" customHeight="1">
      <c r="A6" s="168"/>
      <c r="B6" s="163"/>
      <c r="C6" s="163"/>
      <c r="D6" s="163"/>
      <c r="E6" s="163"/>
      <c r="F6" s="163"/>
      <c r="G6" s="163"/>
      <c r="H6" s="163"/>
      <c r="I6" s="163"/>
      <c r="J6" s="163"/>
      <c r="K6" s="163"/>
      <c r="L6" s="163"/>
      <c r="M6" s="170"/>
      <c r="N6" s="30"/>
      <c r="O6" s="30"/>
      <c r="P6" s="30"/>
      <c r="Q6" s="30"/>
      <c r="R6" s="30"/>
    </row>
    <row r="7" spans="1:18" ht="17.399999999999999" customHeight="1">
      <c r="A7" s="562"/>
      <c r="B7" s="545" t="s">
        <v>10</v>
      </c>
      <c r="C7" s="546"/>
      <c r="D7" s="165" t="s">
        <v>7</v>
      </c>
      <c r="E7" s="165" t="s">
        <v>8</v>
      </c>
      <c r="F7" s="165" t="s">
        <v>9</v>
      </c>
      <c r="G7" s="26"/>
      <c r="H7" s="146"/>
      <c r="I7" s="146"/>
      <c r="J7" s="26"/>
      <c r="K7" s="146"/>
      <c r="L7" s="146"/>
      <c r="M7" s="6"/>
      <c r="N7" s="7"/>
      <c r="O7" s="7"/>
      <c r="P7" s="7"/>
      <c r="Q7" s="7"/>
      <c r="R7" s="7"/>
    </row>
    <row r="8" spans="1:18" ht="19.2" customHeight="1">
      <c r="A8" s="562"/>
      <c r="B8" s="547"/>
      <c r="C8" s="548"/>
      <c r="D8" s="158" t="s">
        <v>11</v>
      </c>
      <c r="E8" s="158" t="s">
        <v>11</v>
      </c>
      <c r="F8" s="158" t="s">
        <v>11</v>
      </c>
      <c r="G8" s="26"/>
      <c r="H8" s="140"/>
      <c r="I8" s="135"/>
      <c r="J8" s="26"/>
      <c r="K8" s="140"/>
      <c r="L8" s="135"/>
      <c r="M8" s="6"/>
      <c r="N8" s="7"/>
      <c r="O8" s="544"/>
      <c r="P8" s="7"/>
      <c r="Q8" s="7"/>
      <c r="R8" s="7"/>
    </row>
    <row r="9" spans="1:18">
      <c r="A9" s="562"/>
      <c r="B9" s="553" t="s">
        <v>99</v>
      </c>
      <c r="C9" s="156" t="s">
        <v>29</v>
      </c>
      <c r="D9" s="391">
        <f>SUMIF('C. Project Workplan'!C8:C29,"Single species",'C. Project Workplan'!E8:E29)</f>
        <v>0</v>
      </c>
      <c r="E9" s="391">
        <f>SUMIF('C. Project Workplan'!C8:C29,"Single species",'C. Project Workplan'!F8:F29)</f>
        <v>0</v>
      </c>
      <c r="F9" s="312">
        <f>SUM(D9,E9)</f>
        <v>0</v>
      </c>
      <c r="G9" s="26"/>
      <c r="H9" s="139"/>
      <c r="I9" s="139"/>
      <c r="J9" s="26"/>
      <c r="K9" s="139"/>
      <c r="L9" s="139"/>
      <c r="M9" s="9"/>
      <c r="N9" s="7"/>
      <c r="O9" s="544"/>
      <c r="P9" s="7"/>
      <c r="Q9" s="7"/>
      <c r="R9" s="7"/>
    </row>
    <row r="10" spans="1:18">
      <c r="A10" s="562"/>
      <c r="B10" s="554"/>
      <c r="C10" s="157" t="s">
        <v>30</v>
      </c>
      <c r="D10" s="392">
        <f>SUMIF('C. Project Workplan'!C8:C29,"Multi species",'C. Project Workplan'!E8:E29)</f>
        <v>0</v>
      </c>
      <c r="E10" s="392">
        <f>SUMIF('C. Project Workplan'!C8:C29,"Multi species",'C. Project Workplan'!F8:F29)</f>
        <v>0</v>
      </c>
      <c r="F10" s="313">
        <f>SUM(D10,E10)</f>
        <v>0</v>
      </c>
      <c r="G10" s="26"/>
      <c r="H10" s="139"/>
      <c r="I10" s="139"/>
      <c r="J10" s="26"/>
      <c r="K10" s="159"/>
      <c r="L10" s="139"/>
      <c r="M10" s="9"/>
      <c r="N10" s="7"/>
      <c r="O10" s="544"/>
      <c r="P10" s="7"/>
      <c r="Q10" s="7"/>
      <c r="R10" s="7"/>
    </row>
    <row r="11" spans="1:18">
      <c r="A11" s="562"/>
      <c r="B11" s="555"/>
      <c r="C11" s="218" t="s">
        <v>21</v>
      </c>
      <c r="D11" s="393">
        <f>SUM(D9:D10)</f>
        <v>0</v>
      </c>
      <c r="E11" s="393">
        <f t="shared" ref="E11:F11" si="0">SUM(E9:E10)</f>
        <v>0</v>
      </c>
      <c r="F11" s="393">
        <f t="shared" si="0"/>
        <v>0</v>
      </c>
      <c r="G11" s="26"/>
      <c r="H11" s="139"/>
      <c r="I11" s="139"/>
      <c r="J11" s="26"/>
      <c r="K11" s="139"/>
      <c r="L11" s="139"/>
      <c r="M11" s="9"/>
      <c r="N11" s="7"/>
      <c r="O11" s="544"/>
      <c r="P11" s="7"/>
      <c r="Q11" s="7"/>
      <c r="R11" s="7"/>
    </row>
    <row r="12" spans="1:18" ht="31.8" customHeight="1">
      <c r="A12" s="562"/>
      <c r="B12" s="354" t="s">
        <v>172</v>
      </c>
      <c r="C12" s="355" t="s">
        <v>233</v>
      </c>
      <c r="D12" s="394">
        <f>SUMIF('C. Project Workplan'!B8:B29,"Erosion_control",'C. Project Workplan'!E8:E29)</f>
        <v>0</v>
      </c>
      <c r="E12" s="394">
        <f>SUMIF('C. Project Workplan'!B8:B29,"Erosion_control",'C. Project Workplan'!F8:F29)</f>
        <v>0</v>
      </c>
      <c r="F12" s="395">
        <f>SUM(D12:E12)</f>
        <v>0</v>
      </c>
      <c r="G12" s="26"/>
      <c r="H12" s="139"/>
      <c r="I12" s="139"/>
      <c r="J12" s="26"/>
      <c r="K12" s="139"/>
      <c r="L12" s="139"/>
      <c r="M12" s="9"/>
      <c r="N12" s="7"/>
      <c r="O12" s="544"/>
      <c r="P12" s="7"/>
      <c r="Q12" s="7"/>
      <c r="R12" s="7"/>
    </row>
    <row r="13" spans="1:18" ht="14.4" customHeight="1">
      <c r="A13" s="562"/>
      <c r="B13" s="563" t="s">
        <v>66</v>
      </c>
      <c r="C13" s="109" t="s">
        <v>18</v>
      </c>
      <c r="D13" s="396">
        <f>SUMIF('C. Project Workplan'!B8:B29,"Grassland_Conservation",'C. Project Workplan'!E8:E29)</f>
        <v>0</v>
      </c>
      <c r="E13" s="396">
        <f>SUMIF('C. Project Workplan'!B8:B29,"Grassland_Conservation",'C. Project Workplan'!F8:F29)</f>
        <v>0</v>
      </c>
      <c r="F13" s="148">
        <f>SUM(D13,E13)</f>
        <v>0</v>
      </c>
      <c r="G13" s="26"/>
      <c r="H13" s="136"/>
      <c r="I13" s="136"/>
      <c r="J13" s="26"/>
      <c r="K13" s="138"/>
      <c r="L13" s="138"/>
      <c r="M13" s="6"/>
      <c r="N13" s="7"/>
      <c r="O13" s="544"/>
      <c r="P13" s="7"/>
      <c r="Q13" s="7"/>
      <c r="R13" s="7"/>
    </row>
    <row r="14" spans="1:18" ht="14.4" customHeight="1">
      <c r="A14" s="562"/>
      <c r="B14" s="563"/>
      <c r="C14" s="110" t="s">
        <v>19</v>
      </c>
      <c r="D14" s="397">
        <f>SUMIF('C. Project Workplan'!B8:B29,"Grassland_Enhancement",'C. Project Workplan'!E8:E29)</f>
        <v>0</v>
      </c>
      <c r="E14" s="397">
        <f>SUMIF('C. Project Workplan'!B8:B29,"Grassland_Enhancement",'C. Project Workplan'!F8:F29)</f>
        <v>0</v>
      </c>
      <c r="F14" s="149">
        <f>SUM(D14,E14)</f>
        <v>0</v>
      </c>
      <c r="G14" s="26"/>
      <c r="H14" s="136"/>
      <c r="I14" s="136"/>
      <c r="J14" s="26"/>
      <c r="K14" s="138"/>
      <c r="L14" s="138"/>
      <c r="M14" s="6"/>
      <c r="N14" s="7"/>
      <c r="O14" s="544"/>
      <c r="P14" s="7"/>
      <c r="Q14" s="7"/>
      <c r="R14" s="7"/>
    </row>
    <row r="15" spans="1:18" ht="14.4" customHeight="1">
      <c r="A15" s="562"/>
      <c r="B15" s="563"/>
      <c r="C15" s="110" t="s">
        <v>20</v>
      </c>
      <c r="D15" s="398">
        <f>SUMIF('C. Project Workplan'!B8:B29,"Grassland_Restoration",'C. Project Workplan'!E8:E29)</f>
        <v>0</v>
      </c>
      <c r="E15" s="397">
        <f>SUMIF('C. Project Workplan'!B8:B29,"Grassland_Restoration",'C. Project Workplan'!F8:F29)</f>
        <v>0</v>
      </c>
      <c r="F15" s="149">
        <f>SUM(D15,E15)</f>
        <v>0</v>
      </c>
      <c r="G15" s="26"/>
      <c r="H15" s="136"/>
      <c r="I15" s="136"/>
      <c r="J15" s="26"/>
      <c r="K15" s="138"/>
      <c r="L15" s="138"/>
      <c r="M15" s="6"/>
      <c r="N15" s="7"/>
      <c r="O15" s="544"/>
      <c r="P15" s="7"/>
      <c r="Q15" s="7"/>
      <c r="R15" s="7"/>
    </row>
    <row r="16" spans="1:18" ht="14.4" customHeight="1">
      <c r="A16" s="562"/>
      <c r="B16" s="563"/>
      <c r="C16" s="209" t="s">
        <v>21</v>
      </c>
      <c r="D16" s="210">
        <f>SUM(D13:D15)</f>
        <v>0</v>
      </c>
      <c r="E16" s="211">
        <f>SUM(E13:E15)</f>
        <v>0</v>
      </c>
      <c r="F16" s="211">
        <f>SUM(F13:F15)</f>
        <v>0</v>
      </c>
      <c r="G16" s="26"/>
      <c r="H16" s="136"/>
      <c r="I16" s="136"/>
      <c r="J16" s="26"/>
      <c r="K16" s="138"/>
      <c r="L16" s="138"/>
      <c r="M16" s="6"/>
      <c r="N16" s="7"/>
      <c r="O16" s="544"/>
      <c r="P16" s="7"/>
      <c r="Q16" s="7"/>
      <c r="R16" s="7"/>
    </row>
    <row r="17" spans="1:18" ht="14.4" customHeight="1">
      <c r="A17" s="562"/>
      <c r="B17" s="556" t="s">
        <v>22</v>
      </c>
      <c r="C17" s="111" t="s">
        <v>18</v>
      </c>
      <c r="D17" s="399">
        <f>SUMIF('C. Project Workplan'!B8:B29,"Riparian_Conservation",'C. Project Workplan'!E8:E29)</f>
        <v>0</v>
      </c>
      <c r="E17" s="399">
        <f>SUMIF('C. Project Workplan'!B8:B29,"Riparian_Conservation",'C. Project Workplan'!F8:F29)</f>
        <v>0</v>
      </c>
      <c r="F17" s="150">
        <f>SUM(D17,E17)</f>
        <v>0</v>
      </c>
      <c r="G17" s="26"/>
      <c r="H17" s="136"/>
      <c r="I17" s="136"/>
      <c r="J17" s="26"/>
      <c r="K17" s="138"/>
      <c r="L17" s="138"/>
      <c r="M17" s="9"/>
      <c r="N17" s="7"/>
      <c r="O17" s="7"/>
      <c r="P17" s="7"/>
      <c r="Q17" s="7"/>
      <c r="R17" s="7"/>
    </row>
    <row r="18" spans="1:18" ht="14.4" customHeight="1">
      <c r="A18" s="562"/>
      <c r="B18" s="557"/>
      <c r="C18" s="112" t="s">
        <v>19</v>
      </c>
      <c r="D18" s="400">
        <f>SUMIF('C. Project Workplan'!B8:B29,"Riparian_Enhancement",'C. Project Workplan'!E8:E29)</f>
        <v>0</v>
      </c>
      <c r="E18" s="400">
        <f>SUMIF('C. Project Workplan'!B8:B29,"Riparian_Enhancement",'C. Project Workplan'!F8:F29)</f>
        <v>0</v>
      </c>
      <c r="F18" s="151">
        <f>SUM(D18,E18)</f>
        <v>0</v>
      </c>
      <c r="G18" s="26"/>
      <c r="H18" s="136"/>
      <c r="I18" s="136"/>
      <c r="J18" s="26"/>
      <c r="K18" s="138"/>
      <c r="L18" s="138"/>
      <c r="M18" s="9"/>
      <c r="N18" s="7"/>
      <c r="O18" s="7"/>
      <c r="P18" s="7"/>
      <c r="Q18" s="7"/>
      <c r="R18" s="7"/>
    </row>
    <row r="19" spans="1:18" ht="14.4" customHeight="1">
      <c r="A19" s="562"/>
      <c r="B19" s="557"/>
      <c r="C19" s="116" t="s">
        <v>20</v>
      </c>
      <c r="D19" s="400">
        <f>SUMIF('C. Project Workplan'!B8:B29,"Riparian_Restoration",'C. Project Workplan'!E8:E29)</f>
        <v>0</v>
      </c>
      <c r="E19" s="400">
        <f>SUMIF('C. Project Workplan'!B8:B29,"Riparian_Restoration",'C. Project Workplan'!F8:F29)</f>
        <v>0</v>
      </c>
      <c r="F19" s="151">
        <f>SUM(D19,E19)</f>
        <v>0</v>
      </c>
      <c r="G19" s="26"/>
      <c r="H19" s="136"/>
      <c r="I19" s="136"/>
      <c r="J19" s="26"/>
      <c r="K19" s="138"/>
      <c r="L19" s="138"/>
      <c r="M19" s="9"/>
      <c r="N19" s="7"/>
      <c r="O19" s="7"/>
      <c r="P19" s="7"/>
      <c r="Q19" s="7"/>
      <c r="R19" s="7"/>
    </row>
    <row r="20" spans="1:18" ht="14.4" customHeight="1">
      <c r="A20" s="562"/>
      <c r="B20" s="557"/>
      <c r="C20" s="356" t="s">
        <v>21</v>
      </c>
      <c r="D20" s="357">
        <f>SUM(D17:D19)</f>
        <v>0</v>
      </c>
      <c r="E20" s="357">
        <f>SUM(E17:E19)</f>
        <v>0</v>
      </c>
      <c r="F20" s="357">
        <f>SUM(F17:F19)</f>
        <v>0</v>
      </c>
      <c r="G20" s="26"/>
      <c r="H20" s="136"/>
      <c r="I20" s="136"/>
      <c r="J20" s="26"/>
      <c r="K20" s="138"/>
      <c r="L20" s="138"/>
      <c r="M20" s="9"/>
      <c r="N20" s="7"/>
      <c r="O20" s="7"/>
      <c r="P20" s="7"/>
      <c r="Q20" s="7"/>
      <c r="R20" s="7"/>
    </row>
    <row r="21" spans="1:18" ht="14.4" customHeight="1">
      <c r="A21" s="562"/>
      <c r="B21" s="558" t="s">
        <v>17</v>
      </c>
      <c r="C21" s="114" t="s">
        <v>18</v>
      </c>
      <c r="D21" s="401">
        <f>SUMIF('C. Project Workplan'!B8:B29,"Wetland_Conservation",'C. Project Workplan'!E8:E29)</f>
        <v>0</v>
      </c>
      <c r="E21" s="401">
        <f>SUMIF('C. Project Workplan'!B8:B29,"Wetland_Conservation",'C. Project Workplan'!F8:F29)</f>
        <v>0</v>
      </c>
      <c r="F21" s="153">
        <f>SUM(D21,E21)</f>
        <v>0</v>
      </c>
      <c r="G21" s="26"/>
      <c r="H21" s="141"/>
      <c r="I21" s="137"/>
      <c r="J21" s="26"/>
      <c r="K21" s="138"/>
      <c r="L21" s="138"/>
      <c r="M21" s="9"/>
      <c r="N21" s="7"/>
      <c r="O21" s="7"/>
      <c r="P21" s="7"/>
      <c r="Q21" s="7"/>
      <c r="R21" s="7"/>
    </row>
    <row r="22" spans="1:18" s="11" customFormat="1" ht="14.4" customHeight="1">
      <c r="A22" s="562"/>
      <c r="B22" s="559"/>
      <c r="C22" s="115" t="s">
        <v>19</v>
      </c>
      <c r="D22" s="402">
        <f>SUMIF('C. Project Workplan'!B8:B29,"Wetland_Enhancement",'C. Project Workplan'!E8:E29)</f>
        <v>0</v>
      </c>
      <c r="E22" s="402">
        <f>SUMIF('C. Project Workplan'!B8:B29,"Wetland_Enhancement",'C. Project Workplan'!F8:F29)</f>
        <v>0</v>
      </c>
      <c r="F22" s="154">
        <f>SUM(D22,E22)</f>
        <v>0</v>
      </c>
      <c r="G22" s="147"/>
      <c r="H22" s="141"/>
      <c r="I22" s="137"/>
      <c r="J22" s="147"/>
      <c r="K22" s="138"/>
      <c r="L22" s="138"/>
      <c r="M22" s="9"/>
      <c r="N22" s="10"/>
      <c r="O22" s="10"/>
      <c r="P22" s="10"/>
      <c r="Q22" s="10"/>
      <c r="R22" s="10"/>
    </row>
    <row r="23" spans="1:18" ht="14.4" customHeight="1">
      <c r="A23" s="562"/>
      <c r="B23" s="559"/>
      <c r="C23" s="115" t="s">
        <v>20</v>
      </c>
      <c r="D23" s="402">
        <f>SUMIF('C. Project Workplan'!B8:B29,"Wetland_Restoration",'C. Project Workplan'!E8:E29)</f>
        <v>0</v>
      </c>
      <c r="E23" s="402">
        <f>SUMIF('C. Project Workplan'!B8:B29,"Wetland_Restoration",'C. Project Workplan'!F8:F29)</f>
        <v>0</v>
      </c>
      <c r="F23" s="154">
        <f>SUM(D23,E23)</f>
        <v>0</v>
      </c>
      <c r="G23" s="26"/>
      <c r="H23" s="141"/>
      <c r="I23" s="137"/>
      <c r="J23" s="26"/>
      <c r="K23" s="138"/>
      <c r="L23" s="138"/>
      <c r="M23" s="9"/>
      <c r="N23" s="10"/>
      <c r="O23" s="12"/>
      <c r="P23" s="7"/>
      <c r="Q23" s="7"/>
      <c r="R23" s="7"/>
    </row>
    <row r="24" spans="1:18" ht="14.4" customHeight="1">
      <c r="A24" s="562"/>
      <c r="B24" s="560"/>
      <c r="C24" s="214" t="s">
        <v>21</v>
      </c>
      <c r="D24" s="215">
        <f>SUM(D21:D23)</f>
        <v>0</v>
      </c>
      <c r="E24" s="215">
        <f>SUM(E21:E23)</f>
        <v>0</v>
      </c>
      <c r="F24" s="216">
        <f>SUM(F21:F23)</f>
        <v>0</v>
      </c>
      <c r="G24" s="26"/>
      <c r="H24" s="142"/>
      <c r="I24" s="138"/>
      <c r="J24" s="26"/>
      <c r="K24" s="138"/>
      <c r="L24" s="138"/>
      <c r="M24" s="9"/>
      <c r="N24" s="7"/>
      <c r="O24" s="7"/>
      <c r="P24" s="7"/>
      <c r="Q24" s="7"/>
      <c r="R24" s="7"/>
    </row>
    <row r="25" spans="1:18" ht="14.4" customHeight="1">
      <c r="A25" s="562"/>
      <c r="B25" s="564" t="s">
        <v>67</v>
      </c>
      <c r="C25" s="111" t="s">
        <v>18</v>
      </c>
      <c r="D25" s="399">
        <f>SUMIF('C. Project Workplan'!B8:B29,"Wooded_Conservation",'C. Project Workplan'!E8:E29)</f>
        <v>0</v>
      </c>
      <c r="E25" s="399">
        <f>SUMIF('C. Project Workplan'!B8:B29,"Wooded_Conservation",'C. Project Workplan'!F8:F29)</f>
        <v>0</v>
      </c>
      <c r="F25" s="150">
        <f>SUM(D25,E25)</f>
        <v>0</v>
      </c>
      <c r="G25" s="26"/>
      <c r="H25" s="323"/>
      <c r="I25" s="136"/>
      <c r="J25" s="26"/>
      <c r="K25" s="138"/>
      <c r="L25" s="138"/>
      <c r="M25" s="6"/>
      <c r="N25" s="7"/>
      <c r="O25" s="48"/>
      <c r="P25" s="7"/>
      <c r="Q25" s="7"/>
      <c r="R25" s="7"/>
    </row>
    <row r="26" spans="1:18" ht="14.4" customHeight="1">
      <c r="A26" s="562"/>
      <c r="B26" s="564"/>
      <c r="C26" s="112" t="s">
        <v>19</v>
      </c>
      <c r="D26" s="400">
        <f>SUMIF('C. Project Workplan'!B8:B29,"Wooded_Enhancement",'C. Project Workplan'!E8:E29)</f>
        <v>0</v>
      </c>
      <c r="E26" s="400">
        <f>SUMIF('C. Project Workplan'!B8:B29,"Wooded_Enhancement",'C. Project Workplan'!F8:F29)</f>
        <v>0</v>
      </c>
      <c r="F26" s="151">
        <f>SUM(D26,E26)</f>
        <v>0</v>
      </c>
      <c r="G26" s="26"/>
      <c r="H26" s="136"/>
      <c r="I26" s="136"/>
      <c r="J26" s="26"/>
      <c r="K26" s="138"/>
      <c r="L26" s="138"/>
      <c r="M26" s="6"/>
      <c r="N26" s="7"/>
      <c r="O26" s="48"/>
      <c r="P26" s="7"/>
      <c r="Q26" s="7"/>
      <c r="R26" s="7"/>
    </row>
    <row r="27" spans="1:18" ht="14.4" customHeight="1">
      <c r="A27" s="562"/>
      <c r="B27" s="564"/>
      <c r="C27" s="113" t="s">
        <v>20</v>
      </c>
      <c r="D27" s="403">
        <f>SUMIF('C. Project Workplan'!B8:B29,"Wooded_Restoration",'C. Project Workplan'!E8:E29)</f>
        <v>0</v>
      </c>
      <c r="E27" s="404">
        <f>SUMIF('C. Project Workplan'!B8:B29,"Wooded_Restoration",'C. Project Workplan'!F8:F29)</f>
        <v>0</v>
      </c>
      <c r="F27" s="152">
        <f>SUM(D27,E27)</f>
        <v>0</v>
      </c>
      <c r="G27" s="26"/>
      <c r="H27" s="136"/>
      <c r="I27" s="136"/>
      <c r="J27" s="26"/>
      <c r="K27" s="138"/>
      <c r="L27" s="138"/>
      <c r="M27" s="6"/>
      <c r="N27" s="7"/>
      <c r="O27" s="7"/>
      <c r="P27" s="7"/>
      <c r="Q27" s="7"/>
      <c r="R27" s="7"/>
    </row>
    <row r="28" spans="1:18" ht="14.4" customHeight="1">
      <c r="A28" s="562"/>
      <c r="B28" s="564"/>
      <c r="C28" s="212" t="s">
        <v>21</v>
      </c>
      <c r="D28" s="213">
        <f>SUM(D25:D27)</f>
        <v>0</v>
      </c>
      <c r="E28" s="213">
        <f>SUM(E25:E27)</f>
        <v>0</v>
      </c>
      <c r="F28" s="213">
        <f>SUM(F25:F27)</f>
        <v>0</v>
      </c>
      <c r="G28" s="26"/>
      <c r="H28" s="136"/>
      <c r="I28" s="136"/>
      <c r="J28" s="26"/>
      <c r="K28" s="138"/>
      <c r="L28" s="138"/>
      <c r="M28" s="8"/>
      <c r="N28" s="7"/>
      <c r="O28" s="345"/>
      <c r="P28" s="7"/>
      <c r="Q28" s="7"/>
      <c r="R28" s="7"/>
    </row>
    <row r="29" spans="1:18" ht="16.95" customHeight="1">
      <c r="A29" s="562"/>
      <c r="B29" s="353"/>
      <c r="C29" s="117"/>
      <c r="D29" s="155"/>
      <c r="E29" s="155"/>
      <c r="F29" s="139"/>
      <c r="G29" s="26"/>
      <c r="H29" s="139"/>
      <c r="I29" s="139"/>
      <c r="J29" s="26"/>
      <c r="K29" s="139"/>
      <c r="L29" s="139"/>
      <c r="M29" s="9"/>
      <c r="N29" s="7"/>
      <c r="O29" s="7"/>
      <c r="P29" s="7"/>
      <c r="Q29" s="7"/>
      <c r="R29" s="7"/>
    </row>
    <row r="30" spans="1:18" ht="16.95" customHeight="1">
      <c r="A30" s="562"/>
      <c r="B30" s="549" t="s">
        <v>10</v>
      </c>
      <c r="C30" s="550"/>
      <c r="D30" s="375" t="s">
        <v>7</v>
      </c>
      <c r="E30" s="375" t="s">
        <v>8</v>
      </c>
      <c r="F30" s="346" t="s">
        <v>9</v>
      </c>
      <c r="G30" s="146"/>
      <c r="H30" s="26"/>
      <c r="I30" s="146"/>
      <c r="J30" s="26"/>
      <c r="K30" s="224"/>
      <c r="L30" s="139"/>
      <c r="M30" s="9"/>
      <c r="N30" s="7"/>
      <c r="O30" s="7"/>
      <c r="P30" s="7"/>
      <c r="Q30" s="7"/>
      <c r="R30" s="7"/>
    </row>
    <row r="31" spans="1:18" ht="20.399999999999999" customHeight="1">
      <c r="A31" s="562"/>
      <c r="B31" s="551"/>
      <c r="C31" s="552"/>
      <c r="D31" s="160" t="s">
        <v>32</v>
      </c>
      <c r="E31" s="160" t="s">
        <v>32</v>
      </c>
      <c r="F31" s="226" t="s">
        <v>32</v>
      </c>
      <c r="G31" s="26"/>
      <c r="H31" s="143"/>
      <c r="I31" s="26"/>
      <c r="J31" s="6"/>
      <c r="K31" s="6"/>
      <c r="L31" s="143"/>
      <c r="M31" s="9"/>
      <c r="N31" s="7"/>
      <c r="O31" s="7"/>
      <c r="P31" s="7"/>
      <c r="Q31" s="7"/>
      <c r="R31" s="7"/>
    </row>
    <row r="32" spans="1:18" ht="16.95" customHeight="1">
      <c r="A32" s="562"/>
      <c r="B32" s="569" t="s">
        <v>98</v>
      </c>
      <c r="C32" s="161" t="s">
        <v>230</v>
      </c>
      <c r="D32" s="405">
        <f>SUMIF('C. Project Workplan'!B8:B29,"Shelterbelt_Establishment",'C. Project Workplan'!E8:E29)</f>
        <v>0</v>
      </c>
      <c r="E32" s="405">
        <f>SUMIF('C. Project Workplan'!B8:B29,"Shelterbelt_Establishment",'C. Project Workplan'!F8:F29)</f>
        <v>0</v>
      </c>
      <c r="F32" s="227">
        <f>SUM(D32,E32)</f>
        <v>0</v>
      </c>
      <c r="G32" s="26"/>
      <c r="H32" s="145"/>
      <c r="I32" s="26"/>
      <c r="J32" s="6"/>
      <c r="K32" s="6"/>
      <c r="L32" s="145"/>
      <c r="M32" s="9"/>
      <c r="N32" s="7"/>
      <c r="O32" s="7"/>
      <c r="P32" s="7"/>
      <c r="Q32" s="7"/>
      <c r="R32" s="7"/>
    </row>
    <row r="33" spans="1:18" ht="16.95" customHeight="1">
      <c r="A33" s="562"/>
      <c r="B33" s="570"/>
      <c r="C33" s="164" t="s">
        <v>33</v>
      </c>
      <c r="D33" s="406">
        <f>SUMIF('C. Project Workplan'!B8:B29,"Shelterbelt_Enhancement",'C. Project Workplan'!E8:E29)</f>
        <v>0</v>
      </c>
      <c r="E33" s="406">
        <f>SUMIF('C. Project Workplan'!B8:B29,"Shelterbelt_Enhancement",'C. Project Workplan'!F8:F29)</f>
        <v>0</v>
      </c>
      <c r="F33" s="228">
        <f>SUM(D33,E33)</f>
        <v>0</v>
      </c>
      <c r="G33" s="26"/>
      <c r="H33" s="145"/>
      <c r="I33" s="26"/>
      <c r="J33" s="6"/>
      <c r="K33" s="6"/>
      <c r="L33" s="145"/>
      <c r="M33" s="9"/>
      <c r="N33" s="7"/>
      <c r="O33" s="7"/>
      <c r="P33" s="7"/>
      <c r="Q33" s="7"/>
      <c r="R33" s="7"/>
    </row>
    <row r="34" spans="1:18" ht="16.95" customHeight="1">
      <c r="A34" s="562"/>
      <c r="B34" s="571"/>
      <c r="C34" s="217" t="s">
        <v>27</v>
      </c>
      <c r="D34" s="407">
        <f>SUM(D32:D33)</f>
        <v>0</v>
      </c>
      <c r="E34" s="407">
        <f>SUM(E32:E33)</f>
        <v>0</v>
      </c>
      <c r="F34" s="408">
        <f>SUM(F32:F33)</f>
        <v>0</v>
      </c>
      <c r="G34" s="26"/>
      <c r="H34" s="162"/>
      <c r="I34" s="26"/>
      <c r="J34" s="6"/>
      <c r="K34" s="6"/>
      <c r="L34" s="145"/>
      <c r="M34" s="9"/>
      <c r="N34" s="7"/>
      <c r="O34" s="7"/>
      <c r="P34" s="7"/>
      <c r="Q34" s="7"/>
      <c r="R34" s="7"/>
    </row>
    <row r="35" spans="1:18" ht="16.95" customHeight="1">
      <c r="A35" s="562"/>
      <c r="B35" s="174"/>
      <c r="C35" s="167"/>
      <c r="D35" s="162"/>
      <c r="E35" s="162"/>
      <c r="F35" s="162"/>
      <c r="G35" s="162"/>
      <c r="H35" s="162"/>
      <c r="I35" s="162"/>
      <c r="J35" s="6"/>
      <c r="K35" s="6"/>
      <c r="L35" s="145"/>
      <c r="M35" s="9"/>
      <c r="N35" s="7"/>
      <c r="O35" s="7"/>
      <c r="P35" s="7"/>
      <c r="Q35" s="7"/>
      <c r="R35" s="7"/>
    </row>
    <row r="36" spans="1:18" ht="16.95" customHeight="1">
      <c r="A36" s="562"/>
      <c r="B36" s="549" t="s">
        <v>10</v>
      </c>
      <c r="C36" s="572"/>
      <c r="D36" s="573" t="s">
        <v>7</v>
      </c>
      <c r="E36" s="574"/>
      <c r="F36" s="575"/>
      <c r="G36" s="573" t="s">
        <v>8</v>
      </c>
      <c r="H36" s="574"/>
      <c r="I36" s="575"/>
      <c r="J36" s="573" t="s">
        <v>9</v>
      </c>
      <c r="K36" s="574"/>
      <c r="L36" s="575"/>
      <c r="M36" s="9"/>
      <c r="N36" s="7"/>
      <c r="O36" s="7"/>
      <c r="P36" s="7"/>
      <c r="Q36" s="7"/>
      <c r="R36" s="7"/>
    </row>
    <row r="37" spans="1:18" ht="25.2" customHeight="1">
      <c r="A37" s="562"/>
      <c r="B37" s="551"/>
      <c r="C37" s="552"/>
      <c r="D37" s="160" t="s">
        <v>11</v>
      </c>
      <c r="E37" s="160" t="s">
        <v>13</v>
      </c>
      <c r="F37" s="166" t="s">
        <v>12</v>
      </c>
      <c r="G37" s="160" t="s">
        <v>11</v>
      </c>
      <c r="H37" s="160" t="s">
        <v>13</v>
      </c>
      <c r="I37" s="166" t="s">
        <v>12</v>
      </c>
      <c r="J37" s="160" t="s">
        <v>11</v>
      </c>
      <c r="K37" s="160" t="s">
        <v>13</v>
      </c>
      <c r="L37" s="166" t="s">
        <v>12</v>
      </c>
      <c r="M37" s="9"/>
      <c r="N37" s="7"/>
      <c r="O37" s="7"/>
      <c r="P37" s="7"/>
      <c r="Q37" s="7"/>
      <c r="R37" s="7"/>
    </row>
    <row r="38" spans="1:18" ht="16.95" customHeight="1">
      <c r="A38" s="562"/>
      <c r="B38" s="565" t="s">
        <v>1</v>
      </c>
      <c r="C38" s="171" t="s">
        <v>24</v>
      </c>
      <c r="D38" s="409"/>
      <c r="E38" s="410">
        <f>SUMIF('C. Project Workplan'!C8:C29,"Temporary",'C. Project Workplan'!E8:E29)</f>
        <v>0</v>
      </c>
      <c r="F38" s="411"/>
      <c r="G38" s="409"/>
      <c r="H38" s="410">
        <f>SUMIF('C. Project Workplan'!C8:C29,"Temporary",'C. Project Workplan'!F8:F29)</f>
        <v>0</v>
      </c>
      <c r="I38" s="411"/>
      <c r="J38" s="360">
        <f>SUM(D38,G38)</f>
        <v>0</v>
      </c>
      <c r="K38" s="306">
        <f>SUM(E38,H38)</f>
        <v>0</v>
      </c>
      <c r="L38" s="364">
        <f>SUM(F38,I38)</f>
        <v>0</v>
      </c>
      <c r="M38" s="9"/>
      <c r="N38" s="7"/>
      <c r="O38" s="7"/>
      <c r="P38" s="7"/>
      <c r="Q38" s="7"/>
      <c r="R38" s="7"/>
    </row>
    <row r="39" spans="1:18" ht="16.95" customHeight="1">
      <c r="A39" s="562"/>
      <c r="B39" s="566"/>
      <c r="C39" s="172" t="s">
        <v>25</v>
      </c>
      <c r="D39" s="412"/>
      <c r="E39" s="413">
        <f>SUMIF('C. Project Workplan'!C8:C29,"Extended",'C. Project Workplan'!E8:E29)</f>
        <v>0</v>
      </c>
      <c r="F39" s="414"/>
      <c r="G39" s="412"/>
      <c r="H39" s="413">
        <f>SUMIF('C. Project Workplan'!C8:C29,"Extended",'C. Project Workplan'!F8:F29)</f>
        <v>0</v>
      </c>
      <c r="I39" s="414"/>
      <c r="J39" s="361">
        <f>SUM(D39,G39)</f>
        <v>0</v>
      </c>
      <c r="K39" s="307">
        <f t="shared" ref="J39:L40" si="1">SUM(E39,H39)</f>
        <v>0</v>
      </c>
      <c r="L39" s="365">
        <f t="shared" si="1"/>
        <v>0</v>
      </c>
      <c r="M39" s="9"/>
      <c r="N39" s="7"/>
      <c r="O39" s="7"/>
      <c r="P39" s="7"/>
      <c r="Q39" s="7"/>
      <c r="R39" s="7"/>
    </row>
    <row r="40" spans="1:18" ht="16.95" customHeight="1">
      <c r="A40" s="562"/>
      <c r="B40" s="566"/>
      <c r="C40" s="229" t="s">
        <v>26</v>
      </c>
      <c r="D40" s="415"/>
      <c r="E40" s="416">
        <f>SUMIF('C. Project Workplan'!C8:C29,"Permanent",'C. Project Workplan'!E8:E29)</f>
        <v>0</v>
      </c>
      <c r="F40" s="417"/>
      <c r="G40" s="418"/>
      <c r="H40" s="419">
        <f>SUMIF('C. Project Workplan'!C8:C29,"Permanent",'C. Project Workplan'!F8:F29)</f>
        <v>0</v>
      </c>
      <c r="I40" s="417"/>
      <c r="J40" s="362">
        <f t="shared" si="1"/>
        <v>0</v>
      </c>
      <c r="K40" s="308">
        <f t="shared" si="1"/>
        <v>0</v>
      </c>
      <c r="L40" s="366">
        <f t="shared" si="1"/>
        <v>0</v>
      </c>
      <c r="M40" s="9"/>
      <c r="N40" s="7"/>
      <c r="O40" s="7"/>
      <c r="P40" s="7"/>
      <c r="Q40" s="7"/>
      <c r="R40" s="7"/>
    </row>
    <row r="41" spans="1:18" ht="16.95" customHeight="1">
      <c r="A41" s="562"/>
      <c r="B41" s="567"/>
      <c r="C41" s="191" t="s">
        <v>27</v>
      </c>
      <c r="D41" s="358">
        <f>SUM(D38:D40)</f>
        <v>0</v>
      </c>
      <c r="E41" s="309">
        <f t="shared" ref="E41:K41" si="2">SUM(E38:E40)</f>
        <v>0</v>
      </c>
      <c r="F41" s="359">
        <f t="shared" si="2"/>
        <v>0</v>
      </c>
      <c r="G41" s="358">
        <f t="shared" si="2"/>
        <v>0</v>
      </c>
      <c r="H41" s="309">
        <f t="shared" si="2"/>
        <v>0</v>
      </c>
      <c r="I41" s="359">
        <f t="shared" si="2"/>
        <v>0</v>
      </c>
      <c r="J41" s="363">
        <f t="shared" si="2"/>
        <v>0</v>
      </c>
      <c r="K41" s="310">
        <f t="shared" si="2"/>
        <v>0</v>
      </c>
      <c r="L41" s="367">
        <f>SUM(L38:L40)</f>
        <v>0</v>
      </c>
      <c r="M41" s="9"/>
      <c r="N41" s="7"/>
      <c r="O41" s="7"/>
      <c r="P41" s="7"/>
      <c r="Q41" s="7"/>
      <c r="R41" s="7"/>
    </row>
    <row r="42" spans="1:18">
      <c r="A42" s="562"/>
      <c r="B42" s="13"/>
      <c r="C42" s="20"/>
      <c r="D42" s="173"/>
      <c r="E42" s="22"/>
      <c r="F42" s="386"/>
      <c r="G42" s="173"/>
      <c r="H42" s="22"/>
      <c r="I42" s="386"/>
      <c r="J42" s="173"/>
      <c r="K42" s="22"/>
      <c r="L42" s="386"/>
      <c r="M42" s="387"/>
      <c r="N42" s="7"/>
      <c r="O42" s="7"/>
      <c r="P42" s="7"/>
      <c r="Q42" s="7"/>
      <c r="R42" s="7"/>
    </row>
    <row r="43" spans="1:18" ht="32.4" customHeight="1">
      <c r="A43" s="177"/>
      <c r="B43" s="515" t="s">
        <v>296</v>
      </c>
      <c r="C43" s="515"/>
      <c r="D43" s="515"/>
      <c r="E43" s="515"/>
      <c r="F43" s="515"/>
      <c r="G43" s="515"/>
      <c r="H43" s="515"/>
      <c r="I43" s="515"/>
      <c r="J43" s="515"/>
      <c r="K43" s="515"/>
      <c r="L43" s="515"/>
      <c r="M43" s="6"/>
    </row>
    <row r="44" spans="1:18" ht="12" customHeight="1">
      <c r="A44" s="177"/>
      <c r="B44" s="163"/>
      <c r="C44" s="163"/>
      <c r="D44" s="163"/>
      <c r="E44" s="163"/>
      <c r="F44" s="163"/>
      <c r="G44" s="163"/>
      <c r="H44" s="163"/>
      <c r="I44" s="163"/>
      <c r="J44" s="163"/>
      <c r="K44" s="163"/>
      <c r="L44" s="163"/>
      <c r="M44" s="6"/>
    </row>
    <row r="45" spans="1:18" ht="18" customHeight="1">
      <c r="A45" s="177"/>
      <c r="B45" s="549" t="s">
        <v>162</v>
      </c>
      <c r="C45" s="550"/>
      <c r="D45" s="165" t="s">
        <v>7</v>
      </c>
      <c r="E45" s="165" t="s">
        <v>8</v>
      </c>
      <c r="F45" s="165" t="s">
        <v>9</v>
      </c>
      <c r="G45" s="163"/>
      <c r="H45" s="163"/>
      <c r="I45" s="163"/>
      <c r="J45" s="163"/>
      <c r="K45" s="163"/>
      <c r="L45" s="163"/>
      <c r="M45" s="6"/>
    </row>
    <row r="46" spans="1:18" ht="18" customHeight="1">
      <c r="A46" s="177"/>
      <c r="B46" s="551"/>
      <c r="C46" s="552"/>
      <c r="D46" s="158" t="s">
        <v>11</v>
      </c>
      <c r="E46" s="158" t="s">
        <v>11</v>
      </c>
      <c r="F46" s="158" t="s">
        <v>11</v>
      </c>
      <c r="G46" s="163"/>
      <c r="H46" s="163"/>
      <c r="I46" s="163"/>
      <c r="J46" s="163"/>
      <c r="K46" s="163"/>
      <c r="L46" s="163"/>
      <c r="M46" s="6"/>
    </row>
    <row r="47" spans="1:18" ht="14.4" customHeight="1">
      <c r="A47" s="177"/>
      <c r="B47" s="542" t="s">
        <v>224</v>
      </c>
      <c r="C47" s="543"/>
      <c r="D47" s="175">
        <f>SUMIF('C. Project Workplan'!C8:C29,"Bufferstrips",'C. Project Workplan'!E8:E29)</f>
        <v>0</v>
      </c>
      <c r="E47" s="175">
        <f>SUMIF('C. Project Workplan'!C8:C29,"Bufferstrips",'C. Project Workplan'!F8:F29)</f>
        <v>0</v>
      </c>
      <c r="F47" s="175">
        <f t="shared" ref="F47:F58" si="3">SUM(D47,E47)</f>
        <v>0</v>
      </c>
      <c r="G47" s="223"/>
      <c r="H47" s="223"/>
      <c r="I47" s="223"/>
      <c r="J47" s="223"/>
      <c r="K47" s="223"/>
      <c r="L47" s="223"/>
      <c r="M47" s="6"/>
    </row>
    <row r="48" spans="1:18" ht="14.4" customHeight="1">
      <c r="A48" s="177"/>
      <c r="B48" s="576" t="s">
        <v>104</v>
      </c>
      <c r="C48" s="576"/>
      <c r="D48" s="175">
        <f>SUMIF('C. Project Workplan'!C8:C29,"Delayed grazing",'C. Project Workplan'!E8:E29)</f>
        <v>0</v>
      </c>
      <c r="E48" s="175">
        <f>SUMIF('C. Project Workplan'!C8:C29,"Delayed grazing",'C. Project Workplan'!F8:F29)</f>
        <v>0</v>
      </c>
      <c r="F48" s="175">
        <f t="shared" si="3"/>
        <v>0</v>
      </c>
      <c r="G48" s="163"/>
      <c r="H48" s="163"/>
      <c r="I48" s="163"/>
      <c r="J48" s="163"/>
      <c r="K48" s="163"/>
      <c r="L48" s="163"/>
      <c r="M48" s="6"/>
    </row>
    <row r="49" spans="1:13" ht="14.4" customHeight="1">
      <c r="A49" s="177"/>
      <c r="B49" s="576" t="s">
        <v>103</v>
      </c>
      <c r="C49" s="576"/>
      <c r="D49" s="175">
        <f>SUMIF('C. Project Workplan'!C8:C29,"Delayed haying/mowing",'C. Project Workplan'!E8:E29)</f>
        <v>0</v>
      </c>
      <c r="E49" s="175">
        <f>SUMIF('C. Project Workplan'!C8:C29,"Delayed haying/mowing",'C. Project Workplan'!F8:F29)</f>
        <v>0</v>
      </c>
      <c r="F49" s="175">
        <f t="shared" si="3"/>
        <v>0</v>
      </c>
      <c r="G49" s="163"/>
      <c r="H49" s="163"/>
      <c r="I49" s="163"/>
      <c r="J49" s="163"/>
      <c r="K49" s="163"/>
      <c r="L49" s="163"/>
      <c r="M49" s="6"/>
    </row>
    <row r="50" spans="1:13" ht="14.4" customHeight="1">
      <c r="A50" s="177"/>
      <c r="B50" s="542" t="s">
        <v>219</v>
      </c>
      <c r="C50" s="543"/>
      <c r="D50" s="175">
        <f>SUMIF('C. Project Workplan'!C8:C29,"*Fencing*",'C. Project Workplan'!E8:E29)</f>
        <v>0</v>
      </c>
      <c r="E50" s="175">
        <f>SUMIF('C. Project Workplan'!C8:C29,"*Fencing*",'C. Project Workplan'!F8:F29)</f>
        <v>0</v>
      </c>
      <c r="F50" s="175">
        <f t="shared" si="3"/>
        <v>0</v>
      </c>
      <c r="G50" s="223"/>
      <c r="H50" s="223"/>
      <c r="I50" s="223"/>
      <c r="J50" s="223"/>
      <c r="K50" s="223"/>
      <c r="L50" s="223"/>
      <c r="M50" s="6"/>
    </row>
    <row r="51" spans="1:13" ht="14.4" customHeight="1">
      <c r="A51" s="177"/>
      <c r="B51" s="542" t="s">
        <v>232</v>
      </c>
      <c r="C51" s="543"/>
      <c r="D51" s="175">
        <f>SUMIF('C. Project Workplan'!C8:C29,"Grassed Waterways",'C. Project Workplan'!E8:E29)</f>
        <v>0</v>
      </c>
      <c r="E51" s="175">
        <f>SUMIF('C. Project Workplan'!C8:C29,"Grassed Waterways",'C. Project Workplan'!F8:F29)</f>
        <v>0</v>
      </c>
      <c r="F51" s="175">
        <f t="shared" si="3"/>
        <v>0</v>
      </c>
      <c r="G51" s="225"/>
      <c r="H51" s="225"/>
      <c r="I51" s="225"/>
      <c r="J51" s="225"/>
      <c r="K51" s="225"/>
      <c r="L51" s="225"/>
      <c r="M51" s="6"/>
    </row>
    <row r="52" spans="1:13" ht="14.4" customHeight="1">
      <c r="A52" s="177"/>
      <c r="B52" s="576" t="s">
        <v>106</v>
      </c>
      <c r="C52" s="576"/>
      <c r="D52" s="420"/>
      <c r="E52" s="175">
        <f>SUMIF('C. Project Workplan'!C8:C29,"Invasive species control (match only)",'C. Project Workplan'!F8:F29)</f>
        <v>0</v>
      </c>
      <c r="F52" s="178">
        <f t="shared" si="3"/>
        <v>0</v>
      </c>
      <c r="G52" s="163"/>
      <c r="H52" s="163"/>
      <c r="I52" s="163"/>
      <c r="J52" s="163"/>
      <c r="K52" s="163"/>
      <c r="L52" s="163"/>
      <c r="M52" s="6"/>
    </row>
    <row r="53" spans="1:13" ht="14.4" customHeight="1">
      <c r="A53" s="177"/>
      <c r="B53" s="542" t="s">
        <v>31</v>
      </c>
      <c r="C53" s="543"/>
      <c r="D53" s="175">
        <f>SUMIF('C. Project Workplan'!C8:C29,"*Livestock Crossing*",'C. Project Workplan'!E8:E29)</f>
        <v>0</v>
      </c>
      <c r="E53" s="175">
        <f>SUMIF('C. Project Workplan'!C8:C29,"*Livestock Crossing*",'C. Project Workplan'!F8:F29)</f>
        <v>0</v>
      </c>
      <c r="F53" s="175">
        <f t="shared" si="3"/>
        <v>0</v>
      </c>
      <c r="G53" s="225"/>
      <c r="H53" s="225"/>
      <c r="I53" s="225"/>
      <c r="J53" s="225"/>
      <c r="K53" s="225"/>
      <c r="L53" s="225"/>
      <c r="M53" s="6"/>
    </row>
    <row r="54" spans="1:13" ht="14.4" customHeight="1">
      <c r="A54" s="177"/>
      <c r="B54" s="542" t="s">
        <v>236</v>
      </c>
      <c r="C54" s="543"/>
      <c r="D54" s="175">
        <f>SUMIF('C. Project Workplan'!C8:C29,"Nest Tunnels Installation",'C. Project Workplan'!E8:E29)</f>
        <v>0</v>
      </c>
      <c r="E54" s="175">
        <f>SUMIF('C. Project Workplan'!C8:C29,"Nest Tunnels Installation",'C. Project Workplan'!F8:F29)</f>
        <v>0</v>
      </c>
      <c r="F54" s="175">
        <f t="shared" si="3"/>
        <v>0</v>
      </c>
      <c r="G54" s="225"/>
      <c r="H54" s="225"/>
      <c r="I54" s="225"/>
      <c r="J54" s="225"/>
      <c r="K54" s="225"/>
      <c r="L54" s="225"/>
      <c r="M54" s="6"/>
    </row>
    <row r="55" spans="1:13" ht="14.4" customHeight="1">
      <c r="A55" s="177"/>
      <c r="B55" s="542" t="s">
        <v>237</v>
      </c>
      <c r="C55" s="543"/>
      <c r="D55" s="175">
        <f>SUMIF('C. Project Workplan'!C8:C29,"Nest Tunnels Maintenance",'C. Project Workplan'!E8:E29)</f>
        <v>0</v>
      </c>
      <c r="E55" s="175">
        <f>SUMIF('C. Project Workplan'!C8:C29,"Nest Tunnels Maintenance",'C. Project Workplan'!F8:F29)</f>
        <v>0</v>
      </c>
      <c r="F55" s="175">
        <f t="shared" si="3"/>
        <v>0</v>
      </c>
      <c r="G55" s="225"/>
      <c r="H55" s="225"/>
      <c r="I55" s="225"/>
      <c r="J55" s="225"/>
      <c r="K55" s="225"/>
      <c r="L55" s="225"/>
      <c r="M55" s="6"/>
    </row>
    <row r="56" spans="1:13" ht="14.4" customHeight="1">
      <c r="A56" s="177"/>
      <c r="B56" s="576" t="s">
        <v>102</v>
      </c>
      <c r="C56" s="576"/>
      <c r="D56" s="175">
        <f>SUMIF('C. Project Workplan'!C8:C29,"Pasture improvement",'C. Project Workplan'!E8:E29)</f>
        <v>0</v>
      </c>
      <c r="E56" s="175">
        <f>SUMIF('C. Project Workplan'!C8:C29,"Pasture improvement",'C. Project Workplan'!F8:F29)</f>
        <v>0</v>
      </c>
      <c r="F56" s="175">
        <f t="shared" si="3"/>
        <v>0</v>
      </c>
      <c r="G56" s="163"/>
      <c r="H56" s="163"/>
      <c r="I56" s="163"/>
      <c r="J56" s="163"/>
      <c r="K56" s="163"/>
      <c r="L56" s="163"/>
      <c r="M56" s="6"/>
    </row>
    <row r="57" spans="1:13" ht="14.4" customHeight="1">
      <c r="A57" s="177"/>
      <c r="B57" s="542" t="s">
        <v>228</v>
      </c>
      <c r="C57" s="543"/>
      <c r="D57" s="175">
        <f>SUMIF('C. Project Workplan'!C8:C29,"Pollinator Habitat",'C. Project Workplan'!E8:E29)</f>
        <v>0</v>
      </c>
      <c r="E57" s="175">
        <f>SUMIF('C. Project Workplan'!C8:C29,"Pollinator Habitat",'C. Project Workplan'!F8:F29)</f>
        <v>0</v>
      </c>
      <c r="F57" s="175">
        <f t="shared" si="3"/>
        <v>0</v>
      </c>
      <c r="G57" s="223"/>
      <c r="H57" s="223"/>
      <c r="I57" s="223"/>
      <c r="J57" s="223"/>
      <c r="K57" s="223"/>
      <c r="L57" s="223"/>
      <c r="M57" s="6"/>
    </row>
    <row r="58" spans="1:13" ht="14.4" customHeight="1">
      <c r="A58" s="177"/>
      <c r="B58" s="577" t="s">
        <v>100</v>
      </c>
      <c r="C58" s="577"/>
      <c r="D58" s="175">
        <f>SUMIF('C. Project Workplan'!C8:C29,"Prescribed/controlled burn",'C. Project Workplan'!E8:E29)</f>
        <v>0</v>
      </c>
      <c r="E58" s="175">
        <f>SUMIF('C. Project Workplan'!C8:C29,"Prescribed/controlled burn",'C. Project Workplan'!F8:F29)</f>
        <v>0</v>
      </c>
      <c r="F58" s="175">
        <f t="shared" si="3"/>
        <v>0</v>
      </c>
      <c r="G58" s="163"/>
      <c r="H58" s="163"/>
      <c r="I58" s="163"/>
      <c r="J58" s="163"/>
      <c r="K58" s="163"/>
      <c r="L58" s="163"/>
      <c r="M58" s="6"/>
    </row>
    <row r="59" spans="1:13" ht="14.4" customHeight="1">
      <c r="A59" s="177"/>
      <c r="B59" s="576" t="s">
        <v>105</v>
      </c>
      <c r="C59" s="576"/>
      <c r="D59" s="175">
        <f>SUMIF('C. Project Workplan'!C8:C29,"SAR related BMP's",'C. Project Workplan'!E8:E29)</f>
        <v>0</v>
      </c>
      <c r="E59" s="175">
        <f>SUMIF('C. Project Workplan'!C8:C29,"SAR related BMP's",'C. Project Workplan'!F8:F29)</f>
        <v>0</v>
      </c>
      <c r="F59" s="175">
        <f t="shared" ref="F59" si="4">SUM(D59,E59)</f>
        <v>0</v>
      </c>
      <c r="G59" s="163"/>
      <c r="H59" s="163"/>
      <c r="I59" s="163"/>
      <c r="J59" s="163"/>
      <c r="K59" s="163"/>
      <c r="L59" s="163"/>
      <c r="M59" s="6"/>
    </row>
    <row r="60" spans="1:13" ht="14.4" customHeight="1">
      <c r="A60" s="177"/>
      <c r="B60" s="576" t="s">
        <v>285</v>
      </c>
      <c r="C60" s="576"/>
      <c r="D60" s="175">
        <f>SUMIF('C. Project Workplan'!C8:C29,"*Shrub*",'C. Project Workplan'!E8:E29)</f>
        <v>0</v>
      </c>
      <c r="E60" s="175">
        <f>SUMIF('C. Project Workplan'!C8:C29,"*Shrub*",'C. Project Workplan'!F8:F29)</f>
        <v>0</v>
      </c>
      <c r="F60" s="175">
        <f>SUM(D60,E60)</f>
        <v>0</v>
      </c>
      <c r="G60" s="163"/>
      <c r="H60" s="163"/>
      <c r="I60" s="163"/>
      <c r="J60" s="163"/>
      <c r="K60" s="163"/>
      <c r="L60" s="163"/>
      <c r="M60" s="6"/>
    </row>
    <row r="61" spans="1:13" ht="18" customHeight="1">
      <c r="A61" s="177"/>
      <c r="B61" s="163"/>
      <c r="C61" s="163"/>
      <c r="D61" s="421"/>
      <c r="E61" s="421"/>
      <c r="F61" s="421"/>
      <c r="G61" s="163"/>
      <c r="H61" s="163"/>
      <c r="I61" s="163"/>
      <c r="J61" s="163"/>
      <c r="K61" s="163"/>
      <c r="L61" s="163"/>
      <c r="M61" s="6"/>
    </row>
    <row r="62" spans="1:13" ht="12.75" customHeight="1">
      <c r="A62" s="177"/>
      <c r="B62" s="118"/>
      <c r="C62" s="21"/>
      <c r="D62" s="176"/>
      <c r="E62" s="23"/>
      <c r="F62" s="176"/>
      <c r="G62" s="176"/>
      <c r="H62" s="23"/>
      <c r="I62" s="176"/>
      <c r="J62" s="176"/>
      <c r="K62" s="23"/>
      <c r="L62" s="176"/>
      <c r="M62" s="6"/>
    </row>
    <row r="63" spans="1:13" ht="30.6" customHeight="1">
      <c r="A63" s="177"/>
      <c r="B63" s="568" t="s">
        <v>267</v>
      </c>
      <c r="C63" s="568"/>
      <c r="D63" s="568"/>
      <c r="E63" s="568"/>
      <c r="F63" s="568"/>
      <c r="G63" s="568"/>
      <c r="H63" s="568"/>
      <c r="I63" s="568"/>
      <c r="J63" s="568"/>
      <c r="K63" s="568"/>
      <c r="L63" s="568"/>
      <c r="M63" s="6"/>
    </row>
    <row r="64" spans="1:13" ht="15" customHeight="1" thickBot="1">
      <c r="A64" s="169"/>
      <c r="B64" s="17"/>
      <c r="C64" s="6"/>
      <c r="D64" s="144"/>
      <c r="E64" s="144"/>
      <c r="F64" s="144"/>
      <c r="G64" s="144"/>
      <c r="H64" s="24"/>
      <c r="I64" s="144"/>
      <c r="J64" s="25"/>
      <c r="K64" s="25"/>
      <c r="L64" s="145"/>
      <c r="M64" s="14"/>
    </row>
    <row r="65" spans="1:13" ht="23.4" customHeight="1">
      <c r="A65" s="6"/>
      <c r="B65" s="520" t="s">
        <v>163</v>
      </c>
      <c r="C65" s="521"/>
      <c r="D65" s="578" t="s">
        <v>35</v>
      </c>
      <c r="E65" s="579"/>
      <c r="F65" s="376" t="s">
        <v>7</v>
      </c>
      <c r="G65" s="377" t="s">
        <v>8</v>
      </c>
      <c r="H65" s="378" t="s">
        <v>23</v>
      </c>
      <c r="I65" s="516"/>
      <c r="J65" s="516"/>
      <c r="K65" s="516"/>
      <c r="L65" s="6"/>
      <c r="M65" s="6"/>
    </row>
    <row r="66" spans="1:13" ht="15.75" customHeight="1">
      <c r="A66" s="6"/>
      <c r="B66" s="522"/>
      <c r="C66" s="523"/>
      <c r="D66" s="580"/>
      <c r="E66" s="581"/>
      <c r="F66" s="222" t="s">
        <v>36</v>
      </c>
      <c r="G66" s="179" t="s">
        <v>36</v>
      </c>
      <c r="H66" s="373" t="s">
        <v>36</v>
      </c>
      <c r="I66" s="516"/>
      <c r="J66" s="516"/>
      <c r="K66" s="516"/>
      <c r="L66" s="6"/>
      <c r="M66" s="6"/>
    </row>
    <row r="67" spans="1:13" ht="15.75" customHeight="1">
      <c r="A67" s="6"/>
      <c r="B67" s="595" t="s">
        <v>42</v>
      </c>
      <c r="C67" s="201" t="s">
        <v>108</v>
      </c>
      <c r="D67" s="602" t="s">
        <v>209</v>
      </c>
      <c r="E67" s="603"/>
      <c r="F67" s="422">
        <f>SUMIF('C. Project Workplan'!C8:C29,"Print Media",'C. Project Workplan'!E8:E29)</f>
        <v>0</v>
      </c>
      <c r="G67" s="423">
        <f>SUMIF('C. Project Workplan'!C8:C29,"Print Media",'C. Project Workplan'!F8:F29)</f>
        <v>0</v>
      </c>
      <c r="H67" s="424">
        <f>SUM(F67,G67)</f>
        <v>0</v>
      </c>
      <c r="I67" s="372"/>
      <c r="J67" s="372"/>
      <c r="K67" s="372"/>
      <c r="L67" s="6"/>
      <c r="M67" s="6"/>
    </row>
    <row r="68" spans="1:13" ht="15.75" customHeight="1">
      <c r="A68" s="6"/>
      <c r="B68" s="596"/>
      <c r="C68" s="202" t="s">
        <v>109</v>
      </c>
      <c r="D68" s="600" t="s">
        <v>209</v>
      </c>
      <c r="E68" s="601"/>
      <c r="F68" s="425">
        <f>SUMIF('C. Project Workplan'!C8:C29,"Internet Media",'C. Project Workplan'!E8:E29)</f>
        <v>0</v>
      </c>
      <c r="G68" s="426">
        <f>SUMIF('C. Project Workplan'!C8:C29,"Internet Media",'C. Project Workplan'!F8:F29)</f>
        <v>0</v>
      </c>
      <c r="H68" s="427">
        <f>SUM(F68,G68)</f>
        <v>0</v>
      </c>
      <c r="I68" s="372"/>
      <c r="J68" s="372"/>
      <c r="K68" s="372"/>
      <c r="L68" s="6"/>
      <c r="M68" s="6"/>
    </row>
    <row r="69" spans="1:13" ht="15.75" customHeight="1">
      <c r="A69" s="6"/>
      <c r="B69" s="597"/>
      <c r="C69" s="203" t="s">
        <v>110</v>
      </c>
      <c r="D69" s="584" t="s">
        <v>209</v>
      </c>
      <c r="E69" s="585"/>
      <c r="F69" s="428">
        <f>SUMIF('C. Project Workplan'!C8:C29,"Broadcast Media",'C. Project Workplan'!E8:E29)</f>
        <v>0</v>
      </c>
      <c r="G69" s="429">
        <f>SUMIF('C. Project Workplan'!C8:C29,"Broadcast Media",'C. Project Workplan'!F8:F29)</f>
        <v>0</v>
      </c>
      <c r="H69" s="430">
        <f>SUM(F69,G69)</f>
        <v>0</v>
      </c>
      <c r="I69" s="372"/>
      <c r="J69" s="372"/>
      <c r="K69" s="372"/>
      <c r="L69" s="6"/>
      <c r="M69" s="6"/>
    </row>
    <row r="70" spans="1:13" ht="15.75" customHeight="1">
      <c r="A70" s="6"/>
      <c r="B70" s="586" t="s">
        <v>111</v>
      </c>
      <c r="C70" s="298" t="s">
        <v>167</v>
      </c>
      <c r="D70" s="582" t="s">
        <v>261</v>
      </c>
      <c r="E70" s="583"/>
      <c r="F70" s="431">
        <f>SUMIF('C. Project Workplan'!C8:C29,"Trail Creation",'C. Project Workplan'!E8:E29)</f>
        <v>0</v>
      </c>
      <c r="G70" s="432">
        <f>SUMIF('C. Project Workplan'!C8:C29,"Trail Creation",'C. Project Workplan'!F8:F29)</f>
        <v>0</v>
      </c>
      <c r="H70" s="433">
        <f>SUM(F70,G70)</f>
        <v>0</v>
      </c>
      <c r="I70" s="372"/>
      <c r="J70" s="372"/>
      <c r="K70" s="372"/>
      <c r="L70" s="6"/>
      <c r="M70" s="6"/>
    </row>
    <row r="71" spans="1:13" ht="15.75" customHeight="1">
      <c r="A71" s="6"/>
      <c r="B71" s="587"/>
      <c r="C71" s="299" t="s">
        <v>166</v>
      </c>
      <c r="D71" s="513" t="s">
        <v>261</v>
      </c>
      <c r="E71" s="514"/>
      <c r="F71" s="434">
        <f>SUMIF('C. Project Workplan'!C8:C29,"Trail Enhancement",'C. Project Workplan'!E8:E29)</f>
        <v>0</v>
      </c>
      <c r="G71" s="435">
        <f>SUMIF('C. Project Workplan'!C8:C29,"Trail Enhancement",'C. Project Workplan'!F8:F29)</f>
        <v>0</v>
      </c>
      <c r="H71" s="436">
        <f>SUM(F71,G71)</f>
        <v>0</v>
      </c>
      <c r="I71" s="372"/>
      <c r="J71" s="372"/>
      <c r="K71" s="372"/>
      <c r="L71" s="6"/>
      <c r="M71" s="6"/>
    </row>
    <row r="72" spans="1:13" ht="15.75" customHeight="1">
      <c r="A72" s="6"/>
      <c r="B72" s="587"/>
      <c r="C72" s="299" t="s">
        <v>169</v>
      </c>
      <c r="D72" s="513" t="s">
        <v>28</v>
      </c>
      <c r="E72" s="514"/>
      <c r="F72" s="434">
        <f>SUMIF('C. Project Workplan'!C8:C29,"Interpretative Signage",'C. Project Workplan'!E8:E29)</f>
        <v>0</v>
      </c>
      <c r="G72" s="435">
        <f>SUMIF('C. Project Workplan'!C8:C29,"Interpretative Signage",'C. Project Workplan'!F8:F29)</f>
        <v>0</v>
      </c>
      <c r="H72" s="436">
        <f t="shared" ref="H72:H76" si="5">SUM(F72,G72)</f>
        <v>0</v>
      </c>
      <c r="I72" s="372"/>
      <c r="J72" s="372"/>
      <c r="K72" s="372"/>
      <c r="L72" s="6"/>
      <c r="M72" s="6"/>
    </row>
    <row r="73" spans="1:13" ht="15.75" customHeight="1">
      <c r="A73" s="6"/>
      <c r="B73" s="587"/>
      <c r="C73" s="299" t="s">
        <v>168</v>
      </c>
      <c r="D73" s="513" t="s">
        <v>272</v>
      </c>
      <c r="E73" s="514"/>
      <c r="F73" s="434">
        <f>SUMIF('C. Project Workplan'!C8:C29,"Boardwalk",'C. Project Workplan'!E8:E29)</f>
        <v>0</v>
      </c>
      <c r="G73" s="435">
        <f>SUMIF('C. Project Workplan'!C8:C29,"Boardwalk",'C. Project Workplan'!F8:F29)</f>
        <v>0</v>
      </c>
      <c r="H73" s="436">
        <f t="shared" si="5"/>
        <v>0</v>
      </c>
      <c r="I73" s="372"/>
      <c r="J73" s="372"/>
      <c r="K73" s="372"/>
      <c r="L73" s="6"/>
      <c r="M73" s="6"/>
    </row>
    <row r="74" spans="1:13" ht="15.75" customHeight="1">
      <c r="A74" s="6"/>
      <c r="B74" s="587"/>
      <c r="C74" s="299" t="s">
        <v>176</v>
      </c>
      <c r="D74" s="513" t="s">
        <v>28</v>
      </c>
      <c r="E74" s="514"/>
      <c r="F74" s="437">
        <f>SUMIF('C. Project Workplan'!C8:C29,"Dock",'C. Project Workplan'!E8:E29)</f>
        <v>0</v>
      </c>
      <c r="G74" s="438">
        <f>SUMIF('C. Project Workplan'!C8:C29,"Dock",'C. Project Workplan'!F8:F29)</f>
        <v>0</v>
      </c>
      <c r="H74" s="439">
        <f t="shared" si="5"/>
        <v>0</v>
      </c>
      <c r="I74" s="372"/>
      <c r="J74" s="372"/>
      <c r="K74" s="372"/>
      <c r="L74" s="6"/>
      <c r="M74" s="6"/>
    </row>
    <row r="75" spans="1:13" ht="15.75" customHeight="1">
      <c r="A75" s="6"/>
      <c r="B75" s="587"/>
      <c r="C75" s="299" t="s">
        <v>170</v>
      </c>
      <c r="D75" s="513" t="s">
        <v>28</v>
      </c>
      <c r="E75" s="514"/>
      <c r="F75" s="437">
        <f>SUMIF('C. Project Workplan'!C8:C29,"Kiosk",'C. Project Workplan'!E8:E29)</f>
        <v>0</v>
      </c>
      <c r="G75" s="438">
        <f>SUMIF('C. Project Workplan'!C8:C29,"Kiosk",'C. Project Workplan'!F8:F29)</f>
        <v>0</v>
      </c>
      <c r="H75" s="439">
        <f t="shared" si="5"/>
        <v>0</v>
      </c>
      <c r="I75" s="372"/>
      <c r="J75" s="372"/>
      <c r="K75" s="372"/>
      <c r="L75" s="6"/>
      <c r="M75" s="6"/>
    </row>
    <row r="76" spans="1:13" ht="15.75" customHeight="1">
      <c r="A76" s="6"/>
      <c r="B76" s="588"/>
      <c r="C76" s="300" t="s">
        <v>171</v>
      </c>
      <c r="D76" s="591" t="s">
        <v>28</v>
      </c>
      <c r="E76" s="592"/>
      <c r="F76" s="440">
        <f>SUMIF('C. Project Workplan'!C8:C29,"Boat Launch",'C. Project Workplan'!E8:E29)</f>
        <v>0</v>
      </c>
      <c r="G76" s="441">
        <f>SUMIF('C. Project Workplan'!C8:C29,"Boat Launch",'C. Project Workplan'!F8:F29)</f>
        <v>0</v>
      </c>
      <c r="H76" s="439">
        <f t="shared" si="5"/>
        <v>0</v>
      </c>
      <c r="I76" s="372"/>
      <c r="J76" s="372"/>
      <c r="K76" s="372"/>
      <c r="L76" s="6"/>
      <c r="M76" s="6"/>
    </row>
    <row r="77" spans="1:13" ht="15.75" customHeight="1">
      <c r="A77" s="6"/>
      <c r="B77" s="524" t="s">
        <v>164</v>
      </c>
      <c r="C77" s="194" t="s">
        <v>57</v>
      </c>
      <c r="D77" s="536" t="s">
        <v>206</v>
      </c>
      <c r="E77" s="537"/>
      <c r="F77" s="442">
        <f>SUMIF('C. Project Workplan'!C8:C29,"Plan",'C. Project Workplan'!E8:E29)</f>
        <v>0</v>
      </c>
      <c r="G77" s="443">
        <f>SUMIF('C. Project Workplan'!C8:C29,"Plan",'C. Project Workplan'!F8:F29)</f>
        <v>0</v>
      </c>
      <c r="H77" s="444">
        <f>SUM(F77,G77)</f>
        <v>0</v>
      </c>
      <c r="I77" s="509"/>
      <c r="J77" s="509"/>
      <c r="K77" s="509"/>
      <c r="L77" s="6"/>
      <c r="M77" s="6"/>
    </row>
    <row r="78" spans="1:13" ht="15.75" customHeight="1">
      <c r="A78" s="6"/>
      <c r="B78" s="525"/>
      <c r="C78" s="195" t="s">
        <v>58</v>
      </c>
      <c r="D78" s="534" t="s">
        <v>206</v>
      </c>
      <c r="E78" s="535"/>
      <c r="F78" s="445">
        <f>SUMIF('C. Project Workplan'!C8:C29,"Reports &amp; Assesments",'C. Project Workplan'!E8:E29)</f>
        <v>0</v>
      </c>
      <c r="G78" s="446">
        <f>SUMIF('C. Project Workplan'!C8:C29,"Reports &amp; Assesments",'C. Project Workplan'!F8:F29)</f>
        <v>0</v>
      </c>
      <c r="H78" s="447">
        <f>SUM(F78,G78)</f>
        <v>0</v>
      </c>
      <c r="I78" s="509"/>
      <c r="J78" s="509"/>
      <c r="K78" s="509"/>
      <c r="L78" s="6"/>
      <c r="M78" s="6"/>
    </row>
    <row r="79" spans="1:13" ht="15.75" customHeight="1">
      <c r="A79" s="6"/>
      <c r="B79" s="526"/>
      <c r="C79" s="196" t="s">
        <v>59</v>
      </c>
      <c r="D79" s="532" t="s">
        <v>250</v>
      </c>
      <c r="E79" s="533"/>
      <c r="F79" s="448">
        <f>SUMIF('C. Project Workplan'!C8:C29,"Mapping &amp; Modelling",'C. Project Workplan'!E8:E29)</f>
        <v>0</v>
      </c>
      <c r="G79" s="449">
        <f>SUMIF('C. Project Workplan'!C8:C29,"Mapping &amp; Modelling",'C. Project Workplan'!F8:F29)</f>
        <v>0</v>
      </c>
      <c r="H79" s="450">
        <f>SUM(F79,G79)</f>
        <v>0</v>
      </c>
      <c r="I79" s="509"/>
      <c r="J79" s="509"/>
      <c r="K79" s="509"/>
      <c r="L79" s="6"/>
      <c r="M79" s="6"/>
    </row>
    <row r="80" spans="1:13" ht="15.75" customHeight="1">
      <c r="A80" s="6"/>
      <c r="B80" s="527" t="s">
        <v>34</v>
      </c>
      <c r="C80" s="197" t="s">
        <v>60</v>
      </c>
      <c r="D80" s="530" t="s">
        <v>207</v>
      </c>
      <c r="E80" s="531"/>
      <c r="F80" s="451">
        <f>SUMIF('C. Project Workplan'!C8:C29,"Workshop",'C. Project Workplan'!E8:E29)</f>
        <v>0</v>
      </c>
      <c r="G80" s="452">
        <f>SUMIF('C. Project Workplan'!C8:C29,"Workshop",'C. Project Workplan'!F8:F29)</f>
        <v>0</v>
      </c>
      <c r="H80" s="453">
        <f t="shared" ref="H80:H86" si="6">SUM(F80,G80)</f>
        <v>0</v>
      </c>
      <c r="I80" s="509"/>
      <c r="J80" s="509"/>
      <c r="K80" s="509"/>
      <c r="L80" s="6"/>
      <c r="M80" s="6"/>
    </row>
    <row r="81" spans="1:13" ht="15.75" customHeight="1">
      <c r="A81" s="6"/>
      <c r="B81" s="528"/>
      <c r="C81" s="198" t="s">
        <v>61</v>
      </c>
      <c r="D81" s="510" t="s">
        <v>207</v>
      </c>
      <c r="E81" s="511"/>
      <c r="F81" s="454">
        <f>SUMIF('C. Project Workplan'!C8:C29,"Tour",'C. Project Workplan'!E8:E29)</f>
        <v>0</v>
      </c>
      <c r="G81" s="455">
        <f>SUMIF('C. Project Workplan'!C8:C29,"Tour",'C. Project Workplan'!F8:F29)</f>
        <v>0</v>
      </c>
      <c r="H81" s="456">
        <f t="shared" si="6"/>
        <v>0</v>
      </c>
      <c r="I81" s="509"/>
      <c r="J81" s="509"/>
      <c r="K81" s="509"/>
      <c r="L81" s="6"/>
      <c r="M81" s="6"/>
    </row>
    <row r="82" spans="1:13" ht="15.75" customHeight="1">
      <c r="A82" s="6"/>
      <c r="B82" s="528"/>
      <c r="C82" s="199" t="s">
        <v>62</v>
      </c>
      <c r="D82" s="510" t="s">
        <v>207</v>
      </c>
      <c r="E82" s="511"/>
      <c r="F82" s="454">
        <f>SUMIF('C. Project Workplan'!C8:C29,"Training Event",'C. Project Workplan'!E8:E29)</f>
        <v>0</v>
      </c>
      <c r="G82" s="455">
        <f>SUMIF('C. Project Workplan'!C8:C29,"Training Event",'C. Project Workplan'!F8:F29)</f>
        <v>0</v>
      </c>
      <c r="H82" s="456">
        <f t="shared" si="6"/>
        <v>0</v>
      </c>
      <c r="I82" s="509"/>
      <c r="J82" s="509"/>
      <c r="K82" s="509"/>
      <c r="L82" s="6"/>
      <c r="M82" s="6"/>
    </row>
    <row r="83" spans="1:13" ht="15.75" customHeight="1">
      <c r="A83" s="6"/>
      <c r="B83" s="528"/>
      <c r="C83" s="198" t="s">
        <v>63</v>
      </c>
      <c r="D83" s="510" t="s">
        <v>207</v>
      </c>
      <c r="E83" s="511"/>
      <c r="F83" s="454">
        <f>SUMIF('C. Project Workplan'!C8:C29,"Seminar",'C. Project Workplan'!E8:E29)</f>
        <v>0</v>
      </c>
      <c r="G83" s="455">
        <f>SUMIF('C. Project Workplan'!C8:C29,"Seminar",'C. Project Workplan'!F8:F29)</f>
        <v>0</v>
      </c>
      <c r="H83" s="456">
        <f t="shared" si="6"/>
        <v>0</v>
      </c>
      <c r="I83" s="509"/>
      <c r="J83" s="509"/>
      <c r="K83" s="509"/>
      <c r="L83" s="6"/>
      <c r="M83" s="6"/>
    </row>
    <row r="84" spans="1:13" ht="15.75" customHeight="1">
      <c r="A84" s="6"/>
      <c r="B84" s="528"/>
      <c r="C84" s="199" t="s">
        <v>64</v>
      </c>
      <c r="D84" s="510" t="s">
        <v>207</v>
      </c>
      <c r="E84" s="511"/>
      <c r="F84" s="454">
        <f>SUMIF('C. Project Workplan'!C8:C29,"Volunteer Stewardship",'C. Project Workplan'!E8:E29)</f>
        <v>0</v>
      </c>
      <c r="G84" s="455">
        <f>SUMIF('C. Project Workplan'!C8:C29,"Volunteer Stewardship",'C. Project Workplan'!F8:F29)</f>
        <v>0</v>
      </c>
      <c r="H84" s="456">
        <f t="shared" si="6"/>
        <v>0</v>
      </c>
      <c r="I84" s="512"/>
      <c r="J84" s="512"/>
      <c r="K84" s="512"/>
      <c r="L84" s="274"/>
      <c r="M84" s="6"/>
    </row>
    <row r="85" spans="1:13" ht="15.75" customHeight="1">
      <c r="A85" s="6"/>
      <c r="B85" s="528"/>
      <c r="C85" s="199" t="s">
        <v>65</v>
      </c>
      <c r="D85" s="510" t="s">
        <v>207</v>
      </c>
      <c r="E85" s="511"/>
      <c r="F85" s="454">
        <f>SUMIF('C. Project Workplan'!C8:C29,"Cultural/ceremonial activities",'C. Project Workplan'!E8:E29)</f>
        <v>0</v>
      </c>
      <c r="G85" s="455">
        <f>SUMIF('C. Project Workplan'!C8:C29,"Cultural/ceremonial activities",'C. Project Workplan'!F8:F29)</f>
        <v>0</v>
      </c>
      <c r="H85" s="456">
        <f t="shared" si="6"/>
        <v>0</v>
      </c>
      <c r="I85" s="509"/>
      <c r="J85" s="509"/>
      <c r="K85" s="509"/>
      <c r="L85" s="6"/>
      <c r="M85" s="6"/>
    </row>
    <row r="86" spans="1:13" ht="15.6" customHeight="1">
      <c r="A86" s="6"/>
      <c r="B86" s="529"/>
      <c r="C86" s="200" t="s">
        <v>107</v>
      </c>
      <c r="D86" s="598" t="s">
        <v>207</v>
      </c>
      <c r="E86" s="599"/>
      <c r="F86" s="457">
        <f>SUMIF('C. Project Workplan'!C8:C29,"Meetings",'C. Project Workplan'!E8:E29)</f>
        <v>0</v>
      </c>
      <c r="G86" s="458">
        <f>SUMIF('C. Project Workplan'!C8:C29,"Meetings",'C. Project Workplan'!F8:F29)</f>
        <v>0</v>
      </c>
      <c r="H86" s="459">
        <f t="shared" si="6"/>
        <v>0</v>
      </c>
      <c r="I86" s="509"/>
      <c r="J86" s="509"/>
      <c r="K86" s="509"/>
      <c r="L86" s="6"/>
      <c r="M86" s="6"/>
    </row>
    <row r="87" spans="1:13" ht="15.75" customHeight="1">
      <c r="A87" s="6"/>
      <c r="B87" s="517" t="s">
        <v>112</v>
      </c>
      <c r="C87" s="206" t="s">
        <v>173</v>
      </c>
      <c r="D87" s="593" t="s">
        <v>28</v>
      </c>
      <c r="E87" s="594"/>
      <c r="F87" s="460">
        <f>SUMIF('C. Project Workplan'!C8:C29,"Property Signs",'C. Project Workplan'!E8:E29)</f>
        <v>0</v>
      </c>
      <c r="G87" s="461">
        <f>SUMIF('C. Project Workplan'!C8:C29,"Property Signs",'C. Project Workplan'!F8:F29)</f>
        <v>0</v>
      </c>
      <c r="H87" s="462">
        <f>SUM(F87,G87)</f>
        <v>0</v>
      </c>
      <c r="I87" s="372"/>
      <c r="J87" s="372"/>
      <c r="K87" s="372"/>
      <c r="L87" s="6"/>
      <c r="M87" s="6"/>
    </row>
    <row r="88" spans="1:13" ht="15.75" customHeight="1">
      <c r="A88" s="6"/>
      <c r="B88" s="518"/>
      <c r="C88" s="207" t="s">
        <v>175</v>
      </c>
      <c r="D88" s="540" t="s">
        <v>28</v>
      </c>
      <c r="E88" s="541"/>
      <c r="F88" s="463">
        <f>SUMIF('C. Project Workplan'!C8:C29,"Cairn",'C. Project Workplan'!E8:E29)</f>
        <v>0</v>
      </c>
      <c r="G88" s="464">
        <f>SUMIF('C. Project Workplan'!C8:C29,"Cairn",'C. Project Workplan'!F8:F29)</f>
        <v>0</v>
      </c>
      <c r="H88" s="465">
        <f>SUM(F88,G88)</f>
        <v>0</v>
      </c>
      <c r="I88" s="372"/>
      <c r="J88" s="372"/>
      <c r="K88" s="372"/>
      <c r="L88" s="6"/>
      <c r="M88" s="6"/>
    </row>
    <row r="89" spans="1:13" ht="15.75" customHeight="1">
      <c r="A89" s="6"/>
      <c r="B89" s="519"/>
      <c r="C89" s="208" t="s">
        <v>174</v>
      </c>
      <c r="D89" s="538" t="s">
        <v>28</v>
      </c>
      <c r="E89" s="539"/>
      <c r="F89" s="466">
        <f>SUMIF('C. Project Workplan'!C8:C29,"Trails  sign - directional",'C. Project Workplan'!E8:E29)</f>
        <v>0</v>
      </c>
      <c r="G89" s="467">
        <f>SUMIF('C. Project Workplan'!C8:C29,"Trails  sign - directional",'C. Project Workplan'!F8:F29)</f>
        <v>0</v>
      </c>
      <c r="H89" s="468">
        <f>SUM(F89,G89)</f>
        <v>0</v>
      </c>
      <c r="I89" s="372"/>
      <c r="J89" s="372"/>
      <c r="K89" s="372"/>
      <c r="L89" s="6"/>
      <c r="M89" s="6"/>
    </row>
    <row r="90" spans="1:13" ht="15.75" customHeight="1" thickBot="1">
      <c r="A90" s="6"/>
      <c r="B90" s="379" t="s">
        <v>3</v>
      </c>
      <c r="C90" s="374"/>
      <c r="D90" s="589"/>
      <c r="E90" s="590"/>
      <c r="F90" s="469"/>
      <c r="G90" s="470"/>
      <c r="H90" s="471"/>
      <c r="I90" s="372"/>
      <c r="J90" s="372"/>
      <c r="K90" s="372"/>
      <c r="L90" s="6"/>
      <c r="M90" s="6"/>
    </row>
    <row r="91" spans="1:13">
      <c r="A91" s="6"/>
      <c r="B91" s="9"/>
      <c r="C91" s="15"/>
      <c r="D91" s="15"/>
      <c r="E91" s="15"/>
      <c r="F91" s="15"/>
      <c r="G91" s="15"/>
      <c r="H91" s="15"/>
      <c r="I91" s="15"/>
      <c r="J91" s="15"/>
      <c r="K91" s="15"/>
      <c r="L91" s="15"/>
      <c r="M91" s="6"/>
    </row>
    <row r="92" spans="1:13">
      <c r="D92" s="16"/>
      <c r="E92" s="16"/>
      <c r="F92" s="16"/>
      <c r="G92" s="16"/>
    </row>
    <row r="93" spans="1:13">
      <c r="D93" s="16"/>
      <c r="E93" s="16"/>
      <c r="F93" s="16"/>
      <c r="G93" s="16"/>
      <c r="L93" s="4"/>
      <c r="M93" s="16"/>
    </row>
    <row r="94" spans="1:13">
      <c r="D94" s="16"/>
      <c r="E94" s="16"/>
      <c r="F94" s="16"/>
      <c r="G94" s="16"/>
      <c r="L94" s="4"/>
      <c r="M94" s="16"/>
    </row>
    <row r="95" spans="1:13">
      <c r="D95" s="16"/>
      <c r="E95" s="16"/>
      <c r="F95" s="16"/>
      <c r="G95" s="16"/>
      <c r="L95" s="4"/>
      <c r="M95" s="16"/>
    </row>
  </sheetData>
  <sheetProtection algorithmName="SHA-512" hashValue="d4XiXaz+PkbasC3/RVbiXNM10RRsVP2mzYjF/Ynf1YA5FYIl/nNBYepyFBEPEztpUGKjczko8bN7QPkbce92Vg==" saltValue="CU+xgR5fz6q74AIx2fj+Kw==" spinCount="100000" sheet="1" formatCells="0" formatColumns="0" formatRows="0" insertColumns="0" insertRows="0" insertHyperlinks="0" deleteColumns="0" deleteRows="0" sort="0" autoFilter="0" pivotTables="0"/>
  <mergeCells count="76">
    <mergeCell ref="D65:E66"/>
    <mergeCell ref="D70:E70"/>
    <mergeCell ref="D69:E69"/>
    <mergeCell ref="B70:B76"/>
    <mergeCell ref="D90:E90"/>
    <mergeCell ref="D76:E76"/>
    <mergeCell ref="D87:E87"/>
    <mergeCell ref="B67:B69"/>
    <mergeCell ref="D86:E86"/>
    <mergeCell ref="D72:E72"/>
    <mergeCell ref="D71:E71"/>
    <mergeCell ref="D68:E68"/>
    <mergeCell ref="D67:E67"/>
    <mergeCell ref="B45:C46"/>
    <mergeCell ref="B63:L63"/>
    <mergeCell ref="B52:C52"/>
    <mergeCell ref="B59:C59"/>
    <mergeCell ref="B48:C48"/>
    <mergeCell ref="B49:C49"/>
    <mergeCell ref="B56:C56"/>
    <mergeCell ref="B60:C60"/>
    <mergeCell ref="B58:C58"/>
    <mergeCell ref="B51:C51"/>
    <mergeCell ref="B50:C50"/>
    <mergeCell ref="B53:C53"/>
    <mergeCell ref="B57:C57"/>
    <mergeCell ref="B55:C55"/>
    <mergeCell ref="B54:C54"/>
    <mergeCell ref="A2:M2"/>
    <mergeCell ref="A7:A42"/>
    <mergeCell ref="B13:B16"/>
    <mergeCell ref="B25:B28"/>
    <mergeCell ref="B38:B41"/>
    <mergeCell ref="B5:L5"/>
    <mergeCell ref="B32:B34"/>
    <mergeCell ref="B36:C37"/>
    <mergeCell ref="D36:F36"/>
    <mergeCell ref="G36:I36"/>
    <mergeCell ref="J36:L36"/>
    <mergeCell ref="O8:O16"/>
    <mergeCell ref="B7:C8"/>
    <mergeCell ref="B30:C31"/>
    <mergeCell ref="B9:B11"/>
    <mergeCell ref="B17:B20"/>
    <mergeCell ref="B21:B24"/>
    <mergeCell ref="B43:L43"/>
    <mergeCell ref="I65:K66"/>
    <mergeCell ref="D82:E82"/>
    <mergeCell ref="D81:E81"/>
    <mergeCell ref="B87:B89"/>
    <mergeCell ref="B65:C66"/>
    <mergeCell ref="B77:B79"/>
    <mergeCell ref="B80:B86"/>
    <mergeCell ref="D80:E80"/>
    <mergeCell ref="D79:E79"/>
    <mergeCell ref="D78:E78"/>
    <mergeCell ref="D77:E77"/>
    <mergeCell ref="D89:E89"/>
    <mergeCell ref="D88:E88"/>
    <mergeCell ref="D73:E73"/>
    <mergeCell ref="B47:C47"/>
    <mergeCell ref="I79:K79"/>
    <mergeCell ref="I78:K78"/>
    <mergeCell ref="I77:K77"/>
    <mergeCell ref="D74:E74"/>
    <mergeCell ref="D75:E75"/>
    <mergeCell ref="I81:K81"/>
    <mergeCell ref="I80:K80"/>
    <mergeCell ref="D85:E85"/>
    <mergeCell ref="D84:E84"/>
    <mergeCell ref="I86:K86"/>
    <mergeCell ref="I85:K85"/>
    <mergeCell ref="I84:K84"/>
    <mergeCell ref="I83:K83"/>
    <mergeCell ref="I82:K82"/>
    <mergeCell ref="D83:E83"/>
  </mergeCells>
  <pageMargins left="0.7" right="0.7" top="0.75" bottom="0.75" header="0.3" footer="0.3"/>
  <pageSetup scale="63" orientation="landscape" r:id="rId1"/>
  <rowBreaks count="1" manualBreakCount="1">
    <brk id="42" max="12" man="1"/>
  </rowBreaks>
  <colBreaks count="1" manualBreakCount="1">
    <brk id="13" min="1" max="8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0582-8EA3-49C9-B934-43F411D9A80D}">
  <sheetPr codeName="Sheet11">
    <tabColor theme="4" tint="-0.249977111117893"/>
    <pageSetUpPr fitToPage="1"/>
  </sheetPr>
  <dimension ref="A1:I22"/>
  <sheetViews>
    <sheetView showGridLines="0" topLeftCell="B1" zoomScaleNormal="100" zoomScaleSheetLayoutView="75" workbookViewId="0">
      <selection activeCell="F9" sqref="F9"/>
    </sheetView>
  </sheetViews>
  <sheetFormatPr defaultRowHeight="14.4"/>
  <cols>
    <col min="1" max="1" width="5.6640625" hidden="1" customWidth="1"/>
    <col min="2" max="2" width="34.88671875" customWidth="1"/>
    <col min="3" max="3" width="33.109375" customWidth="1"/>
    <col min="4" max="4" width="20.77734375" customWidth="1"/>
    <col min="5" max="5" width="16.21875" customWidth="1"/>
    <col min="6" max="6" width="15.44140625" customWidth="1"/>
    <col min="7" max="8" width="20.77734375" customWidth="1"/>
  </cols>
  <sheetData>
    <row r="1" spans="2:9" s="1" customFormat="1" ht="14.4" customHeight="1">
      <c r="B1" s="483"/>
      <c r="C1" s="483"/>
      <c r="D1" s="483"/>
      <c r="E1" s="483"/>
      <c r="F1" s="483"/>
      <c r="G1" s="483"/>
      <c r="H1" s="483"/>
      <c r="I1" s="3"/>
    </row>
    <row r="2" spans="2:9" s="1" customFormat="1" ht="64.8" customHeight="1">
      <c r="B2" s="484" t="s">
        <v>283</v>
      </c>
      <c r="C2" s="484"/>
      <c r="D2" s="484"/>
      <c r="E2" s="484"/>
      <c r="F2" s="484"/>
      <c r="G2" s="484"/>
      <c r="H2" s="484"/>
      <c r="I2" s="3"/>
    </row>
    <row r="3" spans="2:9" s="1" customFormat="1" ht="14.4" customHeight="1">
      <c r="B3" s="483"/>
      <c r="C3" s="483"/>
      <c r="D3" s="483"/>
      <c r="E3" s="483"/>
      <c r="F3" s="483"/>
      <c r="G3" s="483"/>
      <c r="H3" s="483"/>
      <c r="I3" s="3"/>
    </row>
    <row r="5" spans="2:9" ht="69" customHeight="1">
      <c r="B5" s="604" t="s">
        <v>295</v>
      </c>
      <c r="C5" s="605"/>
      <c r="D5" s="605"/>
      <c r="E5" s="605"/>
      <c r="F5" s="605"/>
      <c r="G5" s="605"/>
      <c r="H5" s="605"/>
    </row>
    <row r="6" spans="2:9" ht="15" thickBot="1"/>
    <row r="7" spans="2:9" s="19" customFormat="1" ht="66" customHeight="1">
      <c r="B7" s="33" t="s">
        <v>51</v>
      </c>
      <c r="C7" s="31" t="s">
        <v>52</v>
      </c>
      <c r="D7" s="34" t="s">
        <v>53</v>
      </c>
      <c r="E7" s="34" t="s">
        <v>54</v>
      </c>
      <c r="F7" s="34" t="s">
        <v>55</v>
      </c>
      <c r="G7" s="34" t="s">
        <v>6</v>
      </c>
      <c r="H7" s="35" t="s">
        <v>56</v>
      </c>
    </row>
    <row r="8" spans="2:9" ht="18" customHeight="1">
      <c r="B8" s="36"/>
      <c r="C8" s="37"/>
      <c r="D8" s="38"/>
      <c r="E8" s="39"/>
      <c r="F8" s="38"/>
      <c r="G8" s="40">
        <f t="shared" ref="G8:G16" si="0">E8*F8</f>
        <v>0</v>
      </c>
      <c r="H8" s="41">
        <f t="shared" ref="H8:H16" si="1">G8*D8</f>
        <v>0</v>
      </c>
    </row>
    <row r="9" spans="2:9" ht="18" customHeight="1">
      <c r="B9" s="36"/>
      <c r="C9" s="37"/>
      <c r="D9" s="38"/>
      <c r="E9" s="39"/>
      <c r="F9" s="38"/>
      <c r="G9" s="40">
        <f t="shared" si="0"/>
        <v>0</v>
      </c>
      <c r="H9" s="41">
        <f t="shared" si="1"/>
        <v>0</v>
      </c>
    </row>
    <row r="10" spans="2:9" ht="18" customHeight="1">
      <c r="B10" s="36"/>
      <c r="C10" s="37"/>
      <c r="D10" s="38"/>
      <c r="E10" s="39"/>
      <c r="F10" s="38"/>
      <c r="G10" s="40">
        <f t="shared" si="0"/>
        <v>0</v>
      </c>
      <c r="H10" s="41">
        <f t="shared" si="1"/>
        <v>0</v>
      </c>
    </row>
    <row r="11" spans="2:9" ht="18" customHeight="1">
      <c r="B11" s="36"/>
      <c r="C11" s="37"/>
      <c r="D11" s="38"/>
      <c r="E11" s="39"/>
      <c r="F11" s="38"/>
      <c r="G11" s="40">
        <f t="shared" si="0"/>
        <v>0</v>
      </c>
      <c r="H11" s="41">
        <f t="shared" si="1"/>
        <v>0</v>
      </c>
    </row>
    <row r="12" spans="2:9" ht="18" customHeight="1">
      <c r="B12" s="36"/>
      <c r="C12" s="37"/>
      <c r="D12" s="38"/>
      <c r="E12" s="39"/>
      <c r="F12" s="38"/>
      <c r="G12" s="40">
        <f t="shared" si="0"/>
        <v>0</v>
      </c>
      <c r="H12" s="41">
        <f t="shared" si="1"/>
        <v>0</v>
      </c>
    </row>
    <row r="13" spans="2:9" ht="18" customHeight="1">
      <c r="B13" s="36"/>
      <c r="C13" s="37"/>
      <c r="D13" s="38"/>
      <c r="E13" s="39"/>
      <c r="F13" s="38"/>
      <c r="G13" s="40">
        <f t="shared" si="0"/>
        <v>0</v>
      </c>
      <c r="H13" s="41">
        <f t="shared" si="1"/>
        <v>0</v>
      </c>
    </row>
    <row r="14" spans="2:9" ht="18" customHeight="1">
      <c r="B14" s="36"/>
      <c r="C14" s="37"/>
      <c r="D14" s="38"/>
      <c r="E14" s="39"/>
      <c r="F14" s="38"/>
      <c r="G14" s="40">
        <f t="shared" si="0"/>
        <v>0</v>
      </c>
      <c r="H14" s="41">
        <f t="shared" si="1"/>
        <v>0</v>
      </c>
    </row>
    <row r="15" spans="2:9" ht="18" customHeight="1">
      <c r="B15" s="36"/>
      <c r="C15" s="37"/>
      <c r="D15" s="38"/>
      <c r="E15" s="39"/>
      <c r="F15" s="38"/>
      <c r="G15" s="40">
        <f t="shared" si="0"/>
        <v>0</v>
      </c>
      <c r="H15" s="41">
        <f t="shared" si="1"/>
        <v>0</v>
      </c>
    </row>
    <row r="16" spans="2:9" ht="18" customHeight="1">
      <c r="B16" s="36"/>
      <c r="C16" s="37"/>
      <c r="D16" s="38"/>
      <c r="E16" s="39"/>
      <c r="F16" s="38"/>
      <c r="G16" s="40">
        <f t="shared" si="0"/>
        <v>0</v>
      </c>
      <c r="H16" s="41">
        <f t="shared" si="1"/>
        <v>0</v>
      </c>
    </row>
    <row r="17" spans="2:8" ht="25.8" customHeight="1" thickBot="1">
      <c r="B17" s="42"/>
      <c r="C17" s="43"/>
      <c r="D17" s="43"/>
      <c r="E17" s="44"/>
      <c r="F17" s="45">
        <f>SUM(F8:F16)</f>
        <v>0</v>
      </c>
      <c r="G17" s="46">
        <f>SUM(G8:G16)</f>
        <v>0</v>
      </c>
      <c r="H17" s="47">
        <f>SUM(H8:H16)</f>
        <v>0</v>
      </c>
    </row>
    <row r="18" spans="2:8" ht="19.95" customHeight="1">
      <c r="B18" s="606" t="s">
        <v>4</v>
      </c>
      <c r="C18" s="607"/>
      <c r="D18" s="607"/>
      <c r="E18" s="607"/>
      <c r="F18" s="607"/>
      <c r="G18" s="607"/>
      <c r="H18" s="608"/>
    </row>
    <row r="19" spans="2:8" ht="14.7" customHeight="1">
      <c r="B19" s="609"/>
      <c r="C19" s="610"/>
      <c r="D19" s="610"/>
      <c r="E19" s="610"/>
      <c r="F19" s="610"/>
      <c r="G19" s="610"/>
      <c r="H19" s="611"/>
    </row>
    <row r="20" spans="2:8" ht="14.7" customHeight="1">
      <c r="B20" s="609"/>
      <c r="C20" s="610"/>
      <c r="D20" s="610"/>
      <c r="E20" s="610"/>
      <c r="F20" s="610"/>
      <c r="G20" s="610"/>
      <c r="H20" s="611"/>
    </row>
    <row r="21" spans="2:8" ht="14.7" customHeight="1">
      <c r="B21" s="609"/>
      <c r="C21" s="610"/>
      <c r="D21" s="610"/>
      <c r="E21" s="610"/>
      <c r="F21" s="610"/>
      <c r="G21" s="610"/>
      <c r="H21" s="611"/>
    </row>
    <row r="22" spans="2:8" ht="15" customHeight="1" thickBot="1">
      <c r="B22" s="612"/>
      <c r="C22" s="613"/>
      <c r="D22" s="613"/>
      <c r="E22" s="613"/>
      <c r="F22" s="613"/>
      <c r="G22" s="613"/>
      <c r="H22" s="614"/>
    </row>
  </sheetData>
  <mergeCells count="5">
    <mergeCell ref="B1:H1"/>
    <mergeCell ref="B2:H2"/>
    <mergeCell ref="B3:H3"/>
    <mergeCell ref="B5:H5"/>
    <mergeCell ref="B18:H22"/>
  </mergeCells>
  <pageMargins left="0.25" right="0.25" top="0.75" bottom="0.75" header="0.3" footer="0.3"/>
  <pageSetup scale="8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44FA09C-8B3A-4FF0-A9D7-2931187553E9}">
          <x14:formula1>
            <xm:f>ControlList!$D$22:$D$29</xm:f>
          </x14:formula1>
          <xm:sqref>B8:B16</xm:sqref>
        </x14:dataValidation>
        <x14:dataValidation type="list" allowBlank="1" showInputMessage="1" showErrorMessage="1" xr:uid="{969F32F3-A376-4D73-8BAE-FE6440A95EE7}">
          <x14:formula1>
            <xm:f>ControlList!$E$22:$E$25</xm:f>
          </x14:formula1>
          <xm:sqref>C8:C16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7874-728C-46D8-BAB0-5CDDCE820213}">
  <sheetPr codeName="Sheet1"/>
  <dimension ref="B2:Y119"/>
  <sheetViews>
    <sheetView zoomScale="110" zoomScaleNormal="110" workbookViewId="0">
      <selection activeCell="J56" sqref="J56:J59"/>
    </sheetView>
  </sheetViews>
  <sheetFormatPr defaultRowHeight="14.4"/>
  <cols>
    <col min="2" max="2" width="27" customWidth="1"/>
    <col min="3" max="3" width="24.21875" customWidth="1"/>
    <col min="4" max="4" width="22.33203125" customWidth="1"/>
    <col min="5" max="5" width="23.109375" customWidth="1"/>
    <col min="6" max="6" width="17.6640625" customWidth="1"/>
    <col min="7" max="7" width="22.21875" customWidth="1"/>
    <col min="8" max="8" width="16.44140625" customWidth="1"/>
    <col min="9" max="9" width="21" customWidth="1"/>
    <col min="10" max="10" width="22.33203125" customWidth="1"/>
    <col min="11" max="11" width="26.109375" customWidth="1"/>
    <col min="12" max="12" width="21.21875" customWidth="1"/>
    <col min="13" max="13" width="22.21875" customWidth="1"/>
    <col min="14" max="14" width="22.33203125" customWidth="1"/>
    <col min="15" max="15" width="21" customWidth="1"/>
    <col min="16" max="16" width="13.33203125" customWidth="1"/>
    <col min="17" max="17" width="27.6640625" customWidth="1"/>
    <col min="18" max="18" width="16.44140625" customWidth="1"/>
    <col min="19" max="19" width="24.33203125" customWidth="1"/>
    <col min="21" max="21" width="16.44140625" customWidth="1"/>
    <col min="22" max="22" width="40.5546875" customWidth="1"/>
    <col min="25" max="25" width="24.5546875" customWidth="1"/>
  </cols>
  <sheetData>
    <row r="2" spans="2:11" ht="43.8" hidden="1" customHeight="1">
      <c r="B2" s="119" t="s">
        <v>70</v>
      </c>
      <c r="C2" s="119" t="s">
        <v>73</v>
      </c>
      <c r="D2" s="119" t="s">
        <v>115</v>
      </c>
      <c r="E2" s="119" t="s">
        <v>116</v>
      </c>
      <c r="F2" s="119" t="s">
        <v>147</v>
      </c>
      <c r="G2" s="119" t="s">
        <v>69</v>
      </c>
      <c r="H2" s="119" t="s">
        <v>117</v>
      </c>
      <c r="J2" t="s">
        <v>15</v>
      </c>
      <c r="K2" t="s">
        <v>16</v>
      </c>
    </row>
    <row r="3" spans="2:11" ht="28.8" hidden="1">
      <c r="B3" s="120" t="s">
        <v>118</v>
      </c>
      <c r="C3" s="121" t="s">
        <v>119</v>
      </c>
      <c r="D3" s="119" t="s">
        <v>120</v>
      </c>
      <c r="E3" s="122" t="s">
        <v>44</v>
      </c>
      <c r="F3" s="130"/>
      <c r="G3" s="131" t="s">
        <v>143</v>
      </c>
      <c r="H3" s="121" t="s">
        <v>5</v>
      </c>
      <c r="J3" s="19" t="s">
        <v>165</v>
      </c>
      <c r="K3" s="19" t="s">
        <v>11</v>
      </c>
    </row>
    <row r="4" spans="2:11" ht="28.8" hidden="1">
      <c r="B4" s="120" t="s">
        <v>121</v>
      </c>
      <c r="C4" s="121" t="s">
        <v>122</v>
      </c>
      <c r="D4" s="119" t="s">
        <v>123</v>
      </c>
      <c r="E4" s="122" t="s">
        <v>124</v>
      </c>
      <c r="F4" s="130"/>
      <c r="G4" s="131" t="s">
        <v>144</v>
      </c>
      <c r="H4" s="121" t="s">
        <v>125</v>
      </c>
      <c r="J4" s="19"/>
      <c r="K4" s="19"/>
    </row>
    <row r="5" spans="2:11" ht="43.2" hidden="1">
      <c r="B5" s="121"/>
      <c r="C5" s="121"/>
      <c r="D5" s="119" t="s">
        <v>126</v>
      </c>
      <c r="E5" s="122" t="s">
        <v>38</v>
      </c>
      <c r="F5" s="130"/>
      <c r="G5" s="131" t="s">
        <v>101</v>
      </c>
      <c r="H5" s="121" t="s">
        <v>127</v>
      </c>
      <c r="J5" s="19"/>
      <c r="K5" s="19"/>
    </row>
    <row r="6" spans="2:11" ht="28.8" hidden="1">
      <c r="B6" s="121"/>
      <c r="C6" s="121"/>
      <c r="D6" s="119" t="s">
        <v>128</v>
      </c>
      <c r="E6" s="122" t="s">
        <v>129</v>
      </c>
      <c r="F6" s="130"/>
      <c r="G6" s="131" t="s">
        <v>102</v>
      </c>
      <c r="H6" s="121" t="s">
        <v>130</v>
      </c>
      <c r="J6" s="19"/>
      <c r="K6" s="19"/>
    </row>
    <row r="7" spans="2:11" hidden="1">
      <c r="B7" s="121"/>
      <c r="C7" s="121"/>
      <c r="D7" s="119" t="s">
        <v>131</v>
      </c>
      <c r="E7" s="122" t="s">
        <v>132</v>
      </c>
      <c r="F7" s="130"/>
      <c r="G7" s="131" t="s">
        <v>103</v>
      </c>
      <c r="H7" s="121" t="s">
        <v>1</v>
      </c>
      <c r="J7" s="19"/>
      <c r="K7" s="19"/>
    </row>
    <row r="8" spans="2:11" ht="28.8" hidden="1">
      <c r="B8" s="121"/>
      <c r="C8" s="121"/>
      <c r="D8" s="119" t="s">
        <v>133</v>
      </c>
      <c r="E8" s="122" t="s">
        <v>134</v>
      </c>
      <c r="F8" s="130"/>
      <c r="G8" s="131" t="s">
        <v>104</v>
      </c>
      <c r="H8" s="121" t="s">
        <v>135</v>
      </c>
      <c r="J8" s="123"/>
      <c r="K8" s="19"/>
    </row>
    <row r="9" spans="2:11" ht="28.8" hidden="1">
      <c r="B9" s="121"/>
      <c r="C9" s="121"/>
      <c r="D9" s="119"/>
      <c r="E9" s="122" t="s">
        <v>136</v>
      </c>
      <c r="F9" s="130"/>
      <c r="G9" s="131" t="s">
        <v>105</v>
      </c>
      <c r="H9" s="121" t="s">
        <v>137</v>
      </c>
      <c r="J9" s="123"/>
      <c r="K9" s="19"/>
    </row>
    <row r="10" spans="2:11" ht="28.8" hidden="1">
      <c r="B10" s="121"/>
      <c r="C10" s="121"/>
      <c r="D10" s="119"/>
      <c r="E10" s="122" t="s">
        <v>138</v>
      </c>
      <c r="F10" s="130"/>
      <c r="G10" s="131" t="s">
        <v>106</v>
      </c>
      <c r="H10" s="121" t="s">
        <v>2</v>
      </c>
      <c r="J10" s="19"/>
      <c r="K10" s="19"/>
    </row>
    <row r="11" spans="2:11" ht="28.8" hidden="1">
      <c r="B11" s="121"/>
      <c r="C11" s="121"/>
      <c r="D11" s="119"/>
      <c r="E11" s="124" t="s">
        <v>39</v>
      </c>
      <c r="F11" s="130"/>
      <c r="G11" s="129" t="s">
        <v>145</v>
      </c>
      <c r="H11" s="121" t="s">
        <v>139</v>
      </c>
      <c r="J11" s="19"/>
      <c r="K11" s="19"/>
    </row>
    <row r="12" spans="2:11" hidden="1">
      <c r="B12" s="121"/>
      <c r="C12" s="121"/>
      <c r="D12" s="119"/>
      <c r="E12" s="124" t="s">
        <v>40</v>
      </c>
      <c r="F12" s="130"/>
      <c r="G12" s="129" t="s">
        <v>146</v>
      </c>
      <c r="H12" s="125" t="s">
        <v>140</v>
      </c>
      <c r="J12" s="19"/>
      <c r="K12" s="19"/>
    </row>
    <row r="13" spans="2:11" ht="43.2" hidden="1">
      <c r="B13" s="121"/>
      <c r="C13" s="121"/>
      <c r="D13" s="119"/>
      <c r="E13" s="124" t="s">
        <v>41</v>
      </c>
      <c r="F13" s="130"/>
      <c r="G13" s="129" t="s">
        <v>114</v>
      </c>
      <c r="H13" s="125" t="s">
        <v>141</v>
      </c>
      <c r="J13" s="19"/>
      <c r="K13" s="19"/>
    </row>
    <row r="14" spans="2:11" hidden="1">
      <c r="D14" s="126"/>
      <c r="E14" s="127" t="s">
        <v>42</v>
      </c>
      <c r="F14" s="130"/>
      <c r="G14" s="129"/>
      <c r="H14" s="125" t="s">
        <v>142</v>
      </c>
    </row>
    <row r="15" spans="2:11" hidden="1">
      <c r="D15" s="126"/>
      <c r="E15" s="128"/>
      <c r="F15" s="130"/>
      <c r="G15" s="129"/>
      <c r="H15" s="125" t="s">
        <v>139</v>
      </c>
    </row>
    <row r="16" spans="2:11" hidden="1">
      <c r="D16" s="126"/>
      <c r="E16" s="128"/>
      <c r="F16" s="130"/>
      <c r="G16" s="129"/>
    </row>
    <row r="17" spans="2:9" hidden="1">
      <c r="D17" s="126"/>
      <c r="E17" s="128"/>
      <c r="F17" s="130"/>
      <c r="G17" s="129"/>
    </row>
    <row r="18" spans="2:9" hidden="1">
      <c r="D18" s="126"/>
      <c r="E18" s="128"/>
      <c r="F18" s="130"/>
      <c r="G18" s="129"/>
    </row>
    <row r="19" spans="2:9" hidden="1">
      <c r="D19" s="126"/>
      <c r="E19" s="128"/>
      <c r="F19" s="130"/>
      <c r="G19" s="129"/>
    </row>
    <row r="21" spans="2:9">
      <c r="B21" s="133" t="s">
        <v>149</v>
      </c>
      <c r="D21" t="s">
        <v>244</v>
      </c>
      <c r="E21" s="234" t="s">
        <v>247</v>
      </c>
      <c r="F21" s="235"/>
      <c r="G21" s="234"/>
      <c r="H21" s="235"/>
      <c r="I21" s="235"/>
    </row>
    <row r="22" spans="2:9" ht="18.600000000000001" customHeight="1">
      <c r="B22" s="257" t="s">
        <v>238</v>
      </c>
      <c r="D22" s="265" t="s">
        <v>66</v>
      </c>
      <c r="E22" s="234" t="s">
        <v>140</v>
      </c>
      <c r="F22" s="235"/>
      <c r="G22" s="234"/>
      <c r="H22" s="235"/>
      <c r="I22" s="235"/>
    </row>
    <row r="23" spans="2:9">
      <c r="B23" s="253" t="s">
        <v>255</v>
      </c>
      <c r="D23" s="265" t="s">
        <v>22</v>
      </c>
      <c r="E23" s="234" t="s">
        <v>248</v>
      </c>
      <c r="F23" s="235"/>
      <c r="G23" s="234"/>
      <c r="H23" s="235"/>
      <c r="I23" s="235"/>
    </row>
    <row r="24" spans="2:9">
      <c r="B24" s="254" t="s">
        <v>254</v>
      </c>
      <c r="D24" s="268" t="s">
        <v>98</v>
      </c>
      <c r="E24" s="234" t="s">
        <v>249</v>
      </c>
      <c r="F24" s="235"/>
      <c r="G24" s="234"/>
      <c r="H24" s="235"/>
      <c r="I24" s="235"/>
    </row>
    <row r="25" spans="2:9">
      <c r="B25" s="253" t="s">
        <v>151</v>
      </c>
      <c r="D25" s="259" t="s">
        <v>1</v>
      </c>
      <c r="E25" s="234" t="s">
        <v>142</v>
      </c>
      <c r="F25" s="235"/>
      <c r="G25" s="235"/>
      <c r="H25" s="235"/>
      <c r="I25" s="235"/>
    </row>
    <row r="26" spans="2:9">
      <c r="B26" s="255" t="s">
        <v>148</v>
      </c>
      <c r="D26" s="265" t="s">
        <v>245</v>
      </c>
      <c r="E26" s="234"/>
      <c r="F26" s="235"/>
      <c r="G26" s="235"/>
      <c r="H26" s="235"/>
      <c r="I26" s="235"/>
    </row>
    <row r="27" spans="2:9">
      <c r="B27" s="253" t="s">
        <v>152</v>
      </c>
      <c r="D27" s="266" t="s">
        <v>246</v>
      </c>
      <c r="E27" s="234"/>
      <c r="F27" s="235"/>
      <c r="G27" s="235"/>
      <c r="H27" s="235"/>
      <c r="I27" s="235"/>
    </row>
    <row r="28" spans="2:9">
      <c r="B28" s="255" t="s">
        <v>159</v>
      </c>
      <c r="D28" s="270" t="s">
        <v>67</v>
      </c>
      <c r="E28" s="235"/>
      <c r="F28" s="235"/>
      <c r="G28" s="235"/>
      <c r="H28" s="235"/>
      <c r="I28" s="235"/>
    </row>
    <row r="29" spans="2:9">
      <c r="B29" s="253" t="s">
        <v>160</v>
      </c>
      <c r="D29" t="s">
        <v>3</v>
      </c>
      <c r="E29" s="235"/>
      <c r="F29" s="235"/>
      <c r="G29" s="235"/>
      <c r="H29" s="235"/>
      <c r="I29" s="235"/>
    </row>
    <row r="30" spans="2:9">
      <c r="B30" s="255" t="s">
        <v>161</v>
      </c>
      <c r="E30" s="235"/>
      <c r="F30" s="235"/>
      <c r="G30" s="235"/>
      <c r="H30" s="235"/>
      <c r="I30" s="235"/>
    </row>
    <row r="31" spans="2:9">
      <c r="B31" s="255" t="s">
        <v>216</v>
      </c>
      <c r="E31" s="235"/>
      <c r="F31" s="235"/>
      <c r="G31" s="235"/>
      <c r="H31" s="235"/>
      <c r="I31" s="235"/>
    </row>
    <row r="32" spans="2:9">
      <c r="B32" s="253" t="s">
        <v>153</v>
      </c>
      <c r="D32" s="269"/>
      <c r="E32" s="235"/>
      <c r="F32" s="235"/>
      <c r="G32" s="235"/>
      <c r="H32" s="235"/>
      <c r="I32" s="235"/>
    </row>
    <row r="33" spans="2:9">
      <c r="B33" s="255" t="s">
        <v>269</v>
      </c>
      <c r="D33" s="269"/>
      <c r="E33" s="235"/>
      <c r="F33" s="235"/>
      <c r="G33" s="235"/>
      <c r="H33" s="235"/>
      <c r="I33" s="235"/>
    </row>
    <row r="34" spans="2:9">
      <c r="B34" s="253" t="s">
        <v>156</v>
      </c>
      <c r="D34" s="269"/>
      <c r="E34" s="235"/>
      <c r="F34" s="235"/>
      <c r="G34" s="235"/>
      <c r="H34" s="235"/>
      <c r="I34" s="235"/>
    </row>
    <row r="35" spans="2:9">
      <c r="B35" s="255" t="s">
        <v>157</v>
      </c>
      <c r="D35" s="269"/>
    </row>
    <row r="36" spans="2:9">
      <c r="B36" s="253" t="s">
        <v>158</v>
      </c>
      <c r="D36" s="269"/>
    </row>
    <row r="37" spans="2:9">
      <c r="B37" s="253" t="s">
        <v>154</v>
      </c>
      <c r="D37" s="269"/>
    </row>
    <row r="38" spans="2:9">
      <c r="B38" s="253" t="s">
        <v>150</v>
      </c>
      <c r="D38" s="615"/>
    </row>
    <row r="39" spans="2:9">
      <c r="B39" s="254" t="s">
        <v>155</v>
      </c>
      <c r="D39" s="615"/>
    </row>
    <row r="40" spans="2:9" ht="28.8">
      <c r="B40" s="258" t="s">
        <v>240</v>
      </c>
      <c r="D40" s="615"/>
    </row>
    <row r="41" spans="2:9" ht="14.4" customHeight="1">
      <c r="B41" s="132" t="s">
        <v>42</v>
      </c>
      <c r="D41" s="616"/>
    </row>
    <row r="42" spans="2:9" ht="14.4" customHeight="1">
      <c r="B42" s="132" t="s">
        <v>242</v>
      </c>
      <c r="D42" s="616"/>
    </row>
    <row r="43" spans="2:9" ht="28.8">
      <c r="B43" s="132" t="s">
        <v>243</v>
      </c>
      <c r="D43" s="616"/>
    </row>
    <row r="44" spans="2:9">
      <c r="B44" s="132" t="s">
        <v>241</v>
      </c>
      <c r="D44" s="616"/>
    </row>
    <row r="45" spans="2:9">
      <c r="B45" s="132" t="s">
        <v>34</v>
      </c>
      <c r="D45" s="616"/>
    </row>
    <row r="46" spans="2:9">
      <c r="B46" s="132" t="s">
        <v>112</v>
      </c>
      <c r="D46" s="616"/>
    </row>
    <row r="47" spans="2:9">
      <c r="B47" s="132" t="s">
        <v>3</v>
      </c>
      <c r="D47" s="616"/>
    </row>
    <row r="48" spans="2:9">
      <c r="B48" s="232"/>
      <c r="D48" s="616"/>
    </row>
    <row r="49" spans="2:25">
      <c r="B49" s="232"/>
      <c r="D49" s="616"/>
    </row>
    <row r="50" spans="2:25">
      <c r="B50" s="232"/>
      <c r="D50" s="616"/>
    </row>
    <row r="51" spans="2:25">
      <c r="B51" s="232"/>
      <c r="D51" s="260"/>
    </row>
    <row r="52" spans="2:25">
      <c r="B52" s="233"/>
      <c r="D52" s="235"/>
    </row>
    <row r="55" spans="2:25" s="126" customFormat="1" ht="54" customHeight="1">
      <c r="B55" s="238" t="s">
        <v>151</v>
      </c>
      <c r="C55" s="236" t="s">
        <v>148</v>
      </c>
      <c r="D55" s="237" t="s">
        <v>152</v>
      </c>
      <c r="E55" s="239" t="s">
        <v>216</v>
      </c>
      <c r="F55" s="238" t="s">
        <v>153</v>
      </c>
      <c r="G55" s="239" t="s">
        <v>154</v>
      </c>
      <c r="H55" s="240" t="s">
        <v>150</v>
      </c>
      <c r="I55" s="239" t="s">
        <v>155</v>
      </c>
      <c r="J55" s="238" t="s">
        <v>156</v>
      </c>
      <c r="K55" s="241" t="s">
        <v>157</v>
      </c>
      <c r="L55" s="238" t="s">
        <v>158</v>
      </c>
      <c r="M55" s="239" t="s">
        <v>159</v>
      </c>
      <c r="N55" s="238" t="s">
        <v>160</v>
      </c>
      <c r="O55" s="239" t="s">
        <v>161</v>
      </c>
      <c r="P55" s="238" t="s">
        <v>255</v>
      </c>
      <c r="Q55" s="239" t="s">
        <v>269</v>
      </c>
      <c r="R55" s="237" t="s">
        <v>254</v>
      </c>
      <c r="S55" s="261" t="s">
        <v>241</v>
      </c>
      <c r="T55" s="272" t="s">
        <v>34</v>
      </c>
      <c r="U55" s="272" t="s">
        <v>42</v>
      </c>
      <c r="V55" s="272" t="s">
        <v>243</v>
      </c>
      <c r="W55" s="272" t="s">
        <v>112</v>
      </c>
      <c r="Y55" s="126" t="s">
        <v>242</v>
      </c>
    </row>
    <row r="56" spans="2:25" ht="43.2">
      <c r="B56" s="242" t="s">
        <v>277</v>
      </c>
      <c r="C56" s="244" t="s">
        <v>224</v>
      </c>
      <c r="D56" s="244" t="s">
        <v>224</v>
      </c>
      <c r="E56" s="246" t="s">
        <v>284</v>
      </c>
      <c r="F56" s="246" t="s">
        <v>284</v>
      </c>
      <c r="G56" s="242" t="s">
        <v>277</v>
      </c>
      <c r="H56" s="247" t="s">
        <v>224</v>
      </c>
      <c r="I56" s="245" t="s">
        <v>224</v>
      </c>
      <c r="J56" s="242" t="s">
        <v>279</v>
      </c>
      <c r="K56" s="251" t="s">
        <v>220</v>
      </c>
      <c r="L56" s="246" t="s">
        <v>284</v>
      </c>
      <c r="M56" s="242" t="s">
        <v>277</v>
      </c>
      <c r="N56" s="247" t="s">
        <v>220</v>
      </c>
      <c r="O56" s="246" t="s">
        <v>284</v>
      </c>
      <c r="P56" s="246" t="s">
        <v>218</v>
      </c>
      <c r="Q56" s="171" t="s">
        <v>25</v>
      </c>
      <c r="R56" s="252" t="s">
        <v>114</v>
      </c>
      <c r="S56" s="262" t="s">
        <v>59</v>
      </c>
      <c r="T56" s="197" t="s">
        <v>65</v>
      </c>
      <c r="U56" s="201" t="s">
        <v>110</v>
      </c>
      <c r="V56" s="204" t="s">
        <v>168</v>
      </c>
      <c r="W56" s="206" t="s">
        <v>175</v>
      </c>
      <c r="Y56" t="s">
        <v>215</v>
      </c>
    </row>
    <row r="57" spans="2:25" ht="57.6">
      <c r="B57" s="242" t="s">
        <v>222</v>
      </c>
      <c r="C57" s="244" t="s">
        <v>104</v>
      </c>
      <c r="D57" s="244" t="s">
        <v>232</v>
      </c>
      <c r="G57" s="242" t="s">
        <v>222</v>
      </c>
      <c r="H57" s="248" t="s">
        <v>106</v>
      </c>
      <c r="I57" s="244" t="s">
        <v>225</v>
      </c>
      <c r="J57" s="242" t="s">
        <v>278</v>
      </c>
      <c r="K57" s="251" t="s">
        <v>106</v>
      </c>
      <c r="M57" s="242" t="s">
        <v>222</v>
      </c>
      <c r="N57" s="248" t="s">
        <v>106</v>
      </c>
      <c r="P57" s="246" t="s">
        <v>217</v>
      </c>
      <c r="Q57" s="172" t="s">
        <v>270</v>
      </c>
      <c r="R57" s="264" t="s">
        <v>3</v>
      </c>
      <c r="S57" s="262" t="s">
        <v>57</v>
      </c>
      <c r="T57" s="198" t="s">
        <v>107</v>
      </c>
      <c r="U57" s="202" t="s">
        <v>109</v>
      </c>
      <c r="V57" s="205" t="s">
        <v>171</v>
      </c>
      <c r="W57" s="207" t="s">
        <v>173</v>
      </c>
    </row>
    <row r="58" spans="2:25" ht="57.6">
      <c r="B58" s="243" t="s">
        <v>3</v>
      </c>
      <c r="C58" s="244" t="s">
        <v>103</v>
      </c>
      <c r="D58" s="244" t="s">
        <v>226</v>
      </c>
      <c r="G58" s="243" t="s">
        <v>3</v>
      </c>
      <c r="H58" s="248" t="s">
        <v>225</v>
      </c>
      <c r="I58" s="245" t="s">
        <v>229</v>
      </c>
      <c r="J58" s="242" t="s">
        <v>286</v>
      </c>
      <c r="K58" s="247" t="s">
        <v>236</v>
      </c>
      <c r="M58" s="246" t="s">
        <v>3</v>
      </c>
      <c r="N58" s="248" t="s">
        <v>231</v>
      </c>
      <c r="Q58" s="229" t="s">
        <v>24</v>
      </c>
      <c r="R58" s="252"/>
      <c r="S58" s="262" t="s">
        <v>58</v>
      </c>
      <c r="T58" s="199" t="s">
        <v>63</v>
      </c>
      <c r="U58" s="203" t="s">
        <v>108</v>
      </c>
      <c r="V58" s="205" t="s">
        <v>176</v>
      </c>
      <c r="W58" s="208" t="s">
        <v>174</v>
      </c>
    </row>
    <row r="59" spans="2:25" ht="28.8">
      <c r="C59" s="244" t="s">
        <v>232</v>
      </c>
      <c r="D59" s="245" t="s">
        <v>225</v>
      </c>
      <c r="H59" s="249" t="s">
        <v>144</v>
      </c>
      <c r="I59" s="244" t="s">
        <v>3</v>
      </c>
      <c r="J59" s="242" t="s">
        <v>3</v>
      </c>
      <c r="K59" s="248" t="s">
        <v>237</v>
      </c>
      <c r="N59" s="248" t="s">
        <v>144</v>
      </c>
      <c r="R59" s="264"/>
      <c r="S59" s="285" t="s">
        <v>3</v>
      </c>
      <c r="T59" s="198" t="s">
        <v>61</v>
      </c>
      <c r="U59" s="273" t="s">
        <v>3</v>
      </c>
      <c r="V59" s="205" t="s">
        <v>170</v>
      </c>
      <c r="W59" s="273" t="s">
        <v>3</v>
      </c>
    </row>
    <row r="60" spans="2:25" ht="43.2">
      <c r="C60" s="244" t="s">
        <v>221</v>
      </c>
      <c r="D60" s="244" t="s">
        <v>227</v>
      </c>
      <c r="H60" s="250" t="s">
        <v>105</v>
      </c>
      <c r="J60" s="242"/>
      <c r="K60" s="248" t="s">
        <v>144</v>
      </c>
      <c r="N60" s="247" t="s">
        <v>105</v>
      </c>
      <c r="R60" s="264"/>
      <c r="S60" s="262"/>
      <c r="T60" s="199" t="s">
        <v>62</v>
      </c>
      <c r="U60" s="273"/>
      <c r="V60" s="205" t="s">
        <v>169</v>
      </c>
      <c r="W60" s="273"/>
    </row>
    <row r="61" spans="2:25" ht="43.2">
      <c r="C61" s="244" t="s">
        <v>271</v>
      </c>
      <c r="D61" s="244" t="s">
        <v>3</v>
      </c>
      <c r="H61" s="248" t="s">
        <v>285</v>
      </c>
      <c r="K61" s="248" t="s">
        <v>105</v>
      </c>
      <c r="N61" s="267" t="s">
        <v>3</v>
      </c>
      <c r="R61" s="264"/>
      <c r="S61" s="262"/>
      <c r="T61" s="199" t="s">
        <v>64</v>
      </c>
      <c r="U61" s="273"/>
      <c r="V61" s="205" t="s">
        <v>167</v>
      </c>
      <c r="W61" s="273"/>
    </row>
    <row r="62" spans="2:25" ht="28.8">
      <c r="C62" s="244" t="s">
        <v>106</v>
      </c>
      <c r="D62" s="234"/>
      <c r="H62" s="256" t="s">
        <v>3</v>
      </c>
      <c r="K62" s="245" t="s">
        <v>3</v>
      </c>
      <c r="R62" s="264"/>
      <c r="S62" s="262"/>
      <c r="T62" s="200" t="s">
        <v>60</v>
      </c>
      <c r="U62" s="273"/>
      <c r="V62" s="275" t="s">
        <v>166</v>
      </c>
      <c r="W62" s="273"/>
    </row>
    <row r="63" spans="2:25">
      <c r="C63" s="244" t="s">
        <v>102</v>
      </c>
      <c r="D63" s="234"/>
      <c r="T63" s="286" t="s">
        <v>3</v>
      </c>
      <c r="V63" s="287" t="s">
        <v>3</v>
      </c>
    </row>
    <row r="64" spans="2:25">
      <c r="C64" s="244" t="s">
        <v>225</v>
      </c>
      <c r="D64" s="234"/>
    </row>
    <row r="65" spans="2:5">
      <c r="C65" s="244" t="s">
        <v>144</v>
      </c>
      <c r="D65" s="234"/>
    </row>
    <row r="66" spans="2:5">
      <c r="C66" s="244" t="s">
        <v>105</v>
      </c>
      <c r="D66" s="234"/>
    </row>
    <row r="67" spans="2:5" ht="28.8">
      <c r="C67" s="244" t="s">
        <v>285</v>
      </c>
    </row>
    <row r="68" spans="2:5">
      <c r="C68" s="244" t="s">
        <v>3</v>
      </c>
    </row>
    <row r="70" spans="2:5">
      <c r="B70" s="626" t="s">
        <v>187</v>
      </c>
      <c r="C70" s="629" t="s">
        <v>57</v>
      </c>
      <c r="D70" s="180" t="s">
        <v>177</v>
      </c>
      <c r="E70" s="192" t="s">
        <v>206</v>
      </c>
    </row>
    <row r="71" spans="2:5">
      <c r="B71" s="627"/>
      <c r="C71" s="630"/>
      <c r="D71" s="181" t="s">
        <v>178</v>
      </c>
      <c r="E71" s="183" t="s">
        <v>239</v>
      </c>
    </row>
    <row r="72" spans="2:5">
      <c r="B72" s="627"/>
      <c r="C72" s="630"/>
      <c r="D72" s="181" t="s">
        <v>179</v>
      </c>
      <c r="E72" s="193" t="s">
        <v>3</v>
      </c>
    </row>
    <row r="73" spans="2:5">
      <c r="B73" s="627"/>
      <c r="C73" s="630"/>
      <c r="D73" s="181" t="s">
        <v>180</v>
      </c>
    </row>
    <row r="74" spans="2:5">
      <c r="B74" s="627"/>
      <c r="C74" s="630"/>
      <c r="D74" s="181" t="s">
        <v>181</v>
      </c>
    </row>
    <row r="75" spans="2:5">
      <c r="B75" s="627"/>
      <c r="C75" s="630"/>
      <c r="D75" s="181" t="s">
        <v>182</v>
      </c>
    </row>
    <row r="76" spans="2:5">
      <c r="B76" s="627"/>
      <c r="C76" s="630"/>
      <c r="D76" s="182" t="s">
        <v>3</v>
      </c>
    </row>
    <row r="77" spans="2:5">
      <c r="B77" s="627"/>
      <c r="C77" s="630" t="s">
        <v>58</v>
      </c>
      <c r="D77" s="181" t="s">
        <v>183</v>
      </c>
    </row>
    <row r="78" spans="2:5">
      <c r="B78" s="627"/>
      <c r="C78" s="630"/>
      <c r="D78" s="181" t="s">
        <v>184</v>
      </c>
    </row>
    <row r="79" spans="2:5">
      <c r="B79" s="627"/>
      <c r="C79" s="630"/>
      <c r="D79" s="182" t="s">
        <v>3</v>
      </c>
    </row>
    <row r="80" spans="2:5">
      <c r="B80" s="627"/>
      <c r="C80" s="631" t="s">
        <v>59</v>
      </c>
      <c r="D80" s="183" t="s">
        <v>185</v>
      </c>
    </row>
    <row r="81" spans="2:5">
      <c r="B81" s="627"/>
      <c r="C81" s="632"/>
      <c r="D81" s="184" t="s">
        <v>186</v>
      </c>
    </row>
    <row r="82" spans="2:5">
      <c r="B82" s="628"/>
      <c r="C82" s="633"/>
      <c r="D82" s="185" t="s">
        <v>3</v>
      </c>
    </row>
    <row r="83" spans="2:5">
      <c r="B83" s="121"/>
      <c r="C83" s="121"/>
      <c r="D83" s="186"/>
    </row>
    <row r="84" spans="2:5">
      <c r="B84" s="187" t="s">
        <v>188</v>
      </c>
      <c r="C84" s="188" t="s">
        <v>189</v>
      </c>
      <c r="D84" s="188" t="s">
        <v>190</v>
      </c>
    </row>
    <row r="85" spans="2:5">
      <c r="B85" s="618" t="s">
        <v>191</v>
      </c>
      <c r="C85" s="618" t="s">
        <v>60</v>
      </c>
      <c r="D85" s="189" t="s">
        <v>192</v>
      </c>
      <c r="E85" s="189" t="s">
        <v>207</v>
      </c>
    </row>
    <row r="86" spans="2:5">
      <c r="B86" s="634"/>
      <c r="C86" s="619"/>
      <c r="D86" s="189" t="s">
        <v>193</v>
      </c>
      <c r="E86" s="189" t="s">
        <v>208</v>
      </c>
    </row>
    <row r="87" spans="2:5">
      <c r="B87" s="634"/>
      <c r="C87" s="618" t="s">
        <v>61</v>
      </c>
      <c r="D87" s="189" t="s">
        <v>194</v>
      </c>
    </row>
    <row r="88" spans="2:5">
      <c r="B88" s="634"/>
      <c r="C88" s="619"/>
      <c r="D88" s="189" t="s">
        <v>193</v>
      </c>
    </row>
    <row r="89" spans="2:5">
      <c r="B89" s="634"/>
      <c r="C89" s="618" t="s">
        <v>62</v>
      </c>
      <c r="D89" s="189" t="s">
        <v>194</v>
      </c>
    </row>
    <row r="90" spans="2:5">
      <c r="B90" s="634"/>
      <c r="C90" s="619"/>
      <c r="D90" s="189" t="s">
        <v>195</v>
      </c>
    </row>
    <row r="91" spans="2:5">
      <c r="B91" s="634"/>
      <c r="C91" s="618" t="s">
        <v>63</v>
      </c>
      <c r="D91" s="189" t="s">
        <v>194</v>
      </c>
    </row>
    <row r="92" spans="2:5">
      <c r="B92" s="634"/>
      <c r="C92" s="619"/>
      <c r="D92" s="189" t="s">
        <v>195</v>
      </c>
    </row>
    <row r="93" spans="2:5">
      <c r="B93" s="634"/>
      <c r="C93" s="618" t="s">
        <v>64</v>
      </c>
      <c r="D93" s="189" t="s">
        <v>194</v>
      </c>
    </row>
    <row r="94" spans="2:5">
      <c r="B94" s="634"/>
      <c r="C94" s="619"/>
      <c r="D94" s="189" t="s">
        <v>195</v>
      </c>
    </row>
    <row r="95" spans="2:5">
      <c r="B95" s="634"/>
      <c r="C95" s="618" t="s">
        <v>65</v>
      </c>
      <c r="D95" s="189" t="s">
        <v>194</v>
      </c>
    </row>
    <row r="96" spans="2:5">
      <c r="B96" s="634"/>
      <c r="C96" s="619"/>
      <c r="D96" s="189" t="s">
        <v>195</v>
      </c>
    </row>
    <row r="97" spans="2:5">
      <c r="B97" s="634"/>
      <c r="C97" s="618" t="s">
        <v>196</v>
      </c>
      <c r="D97" s="189" t="s">
        <v>194</v>
      </c>
    </row>
    <row r="98" spans="2:5">
      <c r="B98" s="619"/>
      <c r="C98" s="619"/>
      <c r="D98" s="189" t="s">
        <v>195</v>
      </c>
    </row>
    <row r="99" spans="2:5">
      <c r="B99" s="190"/>
    </row>
    <row r="100" spans="2:5">
      <c r="B100" s="187" t="s">
        <v>188</v>
      </c>
      <c r="C100" s="188" t="s">
        <v>189</v>
      </c>
      <c r="D100" s="188" t="s">
        <v>190</v>
      </c>
    </row>
    <row r="101" spans="2:5">
      <c r="B101" s="620" t="s">
        <v>42</v>
      </c>
      <c r="C101" s="617" t="s">
        <v>108</v>
      </c>
      <c r="D101" s="623" t="s">
        <v>197</v>
      </c>
      <c r="E101" s="219" t="s">
        <v>209</v>
      </c>
    </row>
    <row r="102" spans="2:5">
      <c r="B102" s="621"/>
      <c r="C102" s="617"/>
      <c r="D102" s="623"/>
      <c r="E102" s="220" t="s">
        <v>210</v>
      </c>
    </row>
    <row r="103" spans="2:5" ht="28.8">
      <c r="B103" s="621"/>
      <c r="C103" s="617"/>
      <c r="D103" s="620" t="s">
        <v>198</v>
      </c>
      <c r="E103" s="221" t="s">
        <v>211</v>
      </c>
    </row>
    <row r="104" spans="2:5">
      <c r="B104" s="621"/>
      <c r="C104" s="617"/>
      <c r="D104" s="622"/>
      <c r="E104" s="220" t="s">
        <v>212</v>
      </c>
    </row>
    <row r="105" spans="2:5" ht="28.8">
      <c r="B105" s="621"/>
      <c r="C105" s="617"/>
      <c r="D105" s="620" t="s">
        <v>199</v>
      </c>
      <c r="E105" s="221" t="s">
        <v>213</v>
      </c>
    </row>
    <row r="106" spans="2:5">
      <c r="B106" s="621"/>
      <c r="C106" s="617"/>
      <c r="D106" s="622"/>
    </row>
    <row r="107" spans="2:5">
      <c r="B107" s="621"/>
      <c r="C107" s="617" t="s">
        <v>109</v>
      </c>
      <c r="D107" s="624" t="s">
        <v>200</v>
      </c>
    </row>
    <row r="108" spans="2:5">
      <c r="B108" s="621"/>
      <c r="C108" s="617"/>
      <c r="D108" s="625"/>
    </row>
    <row r="109" spans="2:5">
      <c r="B109" s="621"/>
      <c r="C109" s="617"/>
      <c r="D109" s="191" t="s">
        <v>201</v>
      </c>
    </row>
    <row r="110" spans="2:5">
      <c r="B110" s="621"/>
      <c r="C110" s="617"/>
      <c r="D110" s="191" t="s">
        <v>202</v>
      </c>
    </row>
    <row r="111" spans="2:5">
      <c r="B111" s="621"/>
      <c r="C111" s="617"/>
      <c r="D111" s="624" t="s">
        <v>203</v>
      </c>
    </row>
    <row r="112" spans="2:5">
      <c r="B112" s="621"/>
      <c r="C112" s="617"/>
      <c r="D112" s="625"/>
    </row>
    <row r="113" spans="2:4">
      <c r="B113" s="621"/>
      <c r="C113" s="617" t="s">
        <v>110</v>
      </c>
      <c r="D113" s="191" t="s">
        <v>204</v>
      </c>
    </row>
    <row r="114" spans="2:4">
      <c r="B114" s="622"/>
      <c r="C114" s="617"/>
      <c r="D114" s="191" t="s">
        <v>205</v>
      </c>
    </row>
    <row r="118" spans="2:4">
      <c r="D118" s="37" t="s">
        <v>214</v>
      </c>
    </row>
    <row r="119" spans="2:4">
      <c r="D119" t="s">
        <v>28</v>
      </c>
    </row>
  </sheetData>
  <autoFilter ref="H55:H61" xr:uid="{3D5D7874-728C-46D8-BAB0-5CDDCE820213}">
    <sortState xmlns:xlrd2="http://schemas.microsoft.com/office/spreadsheetml/2017/richdata2" ref="H56:H61">
      <sortCondition ref="H55:H61"/>
    </sortState>
  </autoFilter>
  <mergeCells count="24">
    <mergeCell ref="B70:B82"/>
    <mergeCell ref="C70:C76"/>
    <mergeCell ref="C77:C79"/>
    <mergeCell ref="C80:C82"/>
    <mergeCell ref="B85:B98"/>
    <mergeCell ref="C85:C86"/>
    <mergeCell ref="C87:C88"/>
    <mergeCell ref="C89:C90"/>
    <mergeCell ref="C91:C92"/>
    <mergeCell ref="C93:C94"/>
    <mergeCell ref="B101:B114"/>
    <mergeCell ref="C101:C106"/>
    <mergeCell ref="D101:D102"/>
    <mergeCell ref="D103:D104"/>
    <mergeCell ref="D105:D106"/>
    <mergeCell ref="C107:C112"/>
    <mergeCell ref="D107:D108"/>
    <mergeCell ref="D111:D112"/>
    <mergeCell ref="D38:D40"/>
    <mergeCell ref="D41:D47"/>
    <mergeCell ref="D48:D50"/>
    <mergeCell ref="C113:C114"/>
    <mergeCell ref="C95:C96"/>
    <mergeCell ref="C97:C98"/>
  </mergeCells>
  <pageMargins left="0.7" right="0.7" top="0.75" bottom="0.75" header="0.3" footer="0.3"/>
  <pageSetup orientation="portrait" r:id="rId1"/>
  <legacyDrawing r:id="rId2"/>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95482-685B-4580-9209-ABFEABB38634}">
  <sheetPr codeName="Sheet13"/>
  <dimension ref="A1:C101"/>
  <sheetViews>
    <sheetView zoomScaleNormal="100" workbookViewId="0">
      <selection activeCell="B11" sqref="B11"/>
    </sheetView>
  </sheetViews>
  <sheetFormatPr defaultRowHeight="14.4"/>
  <cols>
    <col min="1" max="1" width="40.44140625" style="288" customWidth="1"/>
    <col min="2" max="2" width="65" style="121" customWidth="1"/>
    <col min="3" max="3" width="24.5546875" customWidth="1"/>
  </cols>
  <sheetData>
    <row r="1" spans="1:3" ht="38.4" customHeight="1">
      <c r="A1" s="291" t="s">
        <v>0</v>
      </c>
      <c r="B1" s="291" t="s">
        <v>259</v>
      </c>
      <c r="C1" s="289" t="s">
        <v>260</v>
      </c>
    </row>
    <row r="2" spans="1:3" ht="35.4" customHeight="1">
      <c r="A2" s="635" t="s">
        <v>238</v>
      </c>
      <c r="B2" s="635"/>
      <c r="C2" s="635"/>
    </row>
    <row r="3" spans="1:3" ht="28.8" customHeight="1">
      <c r="A3" s="637" t="s">
        <v>99</v>
      </c>
      <c r="B3" s="297" t="s">
        <v>218</v>
      </c>
      <c r="C3" s="297" t="s">
        <v>11</v>
      </c>
    </row>
    <row r="4" spans="1:3" ht="28.8" customHeight="1">
      <c r="A4" s="637"/>
      <c r="B4" s="297" t="s">
        <v>217</v>
      </c>
      <c r="C4" s="297" t="s">
        <v>11</v>
      </c>
    </row>
    <row r="5" spans="1:3" ht="19.8" customHeight="1">
      <c r="A5" s="638" t="s">
        <v>172</v>
      </c>
      <c r="B5" s="311" t="s">
        <v>114</v>
      </c>
      <c r="C5" s="301" t="s">
        <v>11</v>
      </c>
    </row>
    <row r="6" spans="1:3" ht="19.8" customHeight="1">
      <c r="A6" s="638"/>
      <c r="B6" s="311" t="s">
        <v>3</v>
      </c>
      <c r="C6" s="301" t="s">
        <v>11</v>
      </c>
    </row>
    <row r="7" spans="1:3" ht="19.8" customHeight="1">
      <c r="A7" s="639" t="s">
        <v>88</v>
      </c>
      <c r="B7" s="292" t="s">
        <v>277</v>
      </c>
      <c r="C7" s="292" t="s">
        <v>11</v>
      </c>
    </row>
    <row r="8" spans="1:3" ht="19.8" customHeight="1">
      <c r="A8" s="639"/>
      <c r="B8" s="292" t="s">
        <v>222</v>
      </c>
      <c r="C8" s="292" t="s">
        <v>11</v>
      </c>
    </row>
    <row r="9" spans="1:3" ht="19.8" customHeight="1">
      <c r="A9" s="639"/>
      <c r="B9" s="292" t="s">
        <v>3</v>
      </c>
      <c r="C9" s="292" t="s">
        <v>11</v>
      </c>
    </row>
    <row r="10" spans="1:3" ht="19.8" customHeight="1">
      <c r="A10" s="639" t="s">
        <v>89</v>
      </c>
      <c r="B10" s="292" t="s">
        <v>224</v>
      </c>
      <c r="C10" s="292" t="s">
        <v>11</v>
      </c>
    </row>
    <row r="11" spans="1:3" ht="19.8" customHeight="1">
      <c r="A11" s="639"/>
      <c r="B11" s="292" t="s">
        <v>104</v>
      </c>
      <c r="C11" s="292" t="s">
        <v>11</v>
      </c>
    </row>
    <row r="12" spans="1:3" ht="19.8" customHeight="1">
      <c r="A12" s="639"/>
      <c r="B12" s="292" t="s">
        <v>103</v>
      </c>
      <c r="C12" s="292" t="s">
        <v>11</v>
      </c>
    </row>
    <row r="13" spans="1:3" ht="19.8" customHeight="1">
      <c r="A13" s="639"/>
      <c r="B13" s="292" t="s">
        <v>232</v>
      </c>
      <c r="C13" s="292" t="s">
        <v>11</v>
      </c>
    </row>
    <row r="14" spans="1:3" ht="19.8" customHeight="1">
      <c r="A14" s="639"/>
      <c r="B14" s="292" t="s">
        <v>221</v>
      </c>
      <c r="C14" s="292" t="s">
        <v>11</v>
      </c>
    </row>
    <row r="15" spans="1:3" ht="19.8" customHeight="1">
      <c r="A15" s="639"/>
      <c r="B15" s="292" t="s">
        <v>271</v>
      </c>
      <c r="C15" s="292" t="s">
        <v>11</v>
      </c>
    </row>
    <row r="16" spans="1:3" ht="19.8" customHeight="1">
      <c r="A16" s="639"/>
      <c r="B16" s="292" t="s">
        <v>106</v>
      </c>
      <c r="C16" s="292" t="s">
        <v>11</v>
      </c>
    </row>
    <row r="17" spans="1:3" ht="19.8" customHeight="1">
      <c r="A17" s="639"/>
      <c r="B17" s="292" t="s">
        <v>102</v>
      </c>
      <c r="C17" s="292" t="s">
        <v>11</v>
      </c>
    </row>
    <row r="18" spans="1:3" ht="19.8" customHeight="1">
      <c r="A18" s="639"/>
      <c r="B18" s="292" t="s">
        <v>225</v>
      </c>
      <c r="C18" s="292" t="s">
        <v>11</v>
      </c>
    </row>
    <row r="19" spans="1:3" ht="19.8" customHeight="1">
      <c r="A19" s="639"/>
      <c r="B19" s="292" t="s">
        <v>144</v>
      </c>
      <c r="C19" s="292" t="s">
        <v>11</v>
      </c>
    </row>
    <row r="20" spans="1:3" ht="19.8" customHeight="1">
      <c r="A20" s="639"/>
      <c r="B20" s="292" t="s">
        <v>105</v>
      </c>
      <c r="C20" s="292" t="s">
        <v>11</v>
      </c>
    </row>
    <row r="21" spans="1:3" ht="19.8" customHeight="1">
      <c r="A21" s="639"/>
      <c r="B21" s="292" t="s">
        <v>285</v>
      </c>
      <c r="C21" s="292" t="s">
        <v>11</v>
      </c>
    </row>
    <row r="22" spans="1:3" ht="19.8" customHeight="1">
      <c r="A22" s="639"/>
      <c r="B22" s="292" t="s">
        <v>3</v>
      </c>
      <c r="C22" s="292" t="s">
        <v>11</v>
      </c>
    </row>
    <row r="23" spans="1:3" ht="19.8" customHeight="1">
      <c r="A23" s="639" t="s">
        <v>90</v>
      </c>
      <c r="B23" s="292" t="s">
        <v>224</v>
      </c>
      <c r="C23" s="292" t="s">
        <v>11</v>
      </c>
    </row>
    <row r="24" spans="1:3" ht="19.8" customHeight="1">
      <c r="A24" s="639"/>
      <c r="B24" s="292" t="s">
        <v>232</v>
      </c>
      <c r="C24" s="292" t="s">
        <v>11</v>
      </c>
    </row>
    <row r="25" spans="1:3" ht="19.8" customHeight="1">
      <c r="A25" s="639"/>
      <c r="B25" s="292" t="s">
        <v>226</v>
      </c>
      <c r="C25" s="292" t="s">
        <v>11</v>
      </c>
    </row>
    <row r="26" spans="1:3" ht="19.8" customHeight="1">
      <c r="A26" s="639"/>
      <c r="B26" s="292" t="s">
        <v>225</v>
      </c>
      <c r="C26" s="292" t="s">
        <v>11</v>
      </c>
    </row>
    <row r="27" spans="1:3" ht="19.8" customHeight="1">
      <c r="A27" s="639"/>
      <c r="B27" s="292" t="s">
        <v>227</v>
      </c>
      <c r="C27" s="292" t="s">
        <v>11</v>
      </c>
    </row>
    <row r="28" spans="1:3" ht="19.8" customHeight="1">
      <c r="A28" s="639"/>
      <c r="B28" s="292" t="s">
        <v>3</v>
      </c>
      <c r="C28" s="292" t="s">
        <v>11</v>
      </c>
    </row>
    <row r="29" spans="1:3" ht="19.8" customHeight="1">
      <c r="A29" s="640" t="s">
        <v>95</v>
      </c>
      <c r="B29" s="293" t="s">
        <v>277</v>
      </c>
      <c r="C29" s="293" t="s">
        <v>11</v>
      </c>
    </row>
    <row r="30" spans="1:3" ht="19.8" customHeight="1">
      <c r="A30" s="640"/>
      <c r="B30" s="293" t="s">
        <v>222</v>
      </c>
      <c r="C30" s="293" t="s">
        <v>11</v>
      </c>
    </row>
    <row r="31" spans="1:3" ht="19.8" customHeight="1">
      <c r="A31" s="640"/>
      <c r="B31" s="293" t="s">
        <v>3</v>
      </c>
      <c r="C31" s="293" t="s">
        <v>11</v>
      </c>
    </row>
    <row r="32" spans="1:3" ht="19.8" customHeight="1">
      <c r="A32" s="640" t="s">
        <v>96</v>
      </c>
      <c r="B32" s="293" t="s">
        <v>220</v>
      </c>
      <c r="C32" s="293" t="s">
        <v>11</v>
      </c>
    </row>
    <row r="33" spans="1:3" ht="19.8" customHeight="1">
      <c r="A33" s="640"/>
      <c r="B33" s="293" t="s">
        <v>106</v>
      </c>
      <c r="C33" s="293" t="s">
        <v>11</v>
      </c>
    </row>
    <row r="34" spans="1:3" ht="19.8" customHeight="1">
      <c r="A34" s="640"/>
      <c r="B34" s="293" t="s">
        <v>231</v>
      </c>
      <c r="C34" s="293" t="s">
        <v>11</v>
      </c>
    </row>
    <row r="35" spans="1:3" ht="19.8" customHeight="1">
      <c r="A35" s="640"/>
      <c r="B35" s="293" t="s">
        <v>144</v>
      </c>
      <c r="C35" s="293" t="s">
        <v>11</v>
      </c>
    </row>
    <row r="36" spans="1:3" ht="19.8" customHeight="1">
      <c r="A36" s="640"/>
      <c r="B36" s="293" t="s">
        <v>105</v>
      </c>
      <c r="C36" s="293" t="s">
        <v>11</v>
      </c>
    </row>
    <row r="37" spans="1:3" ht="19.8" customHeight="1">
      <c r="A37" s="640"/>
      <c r="B37" s="293" t="s">
        <v>3</v>
      </c>
      <c r="C37" s="293" t="s">
        <v>11</v>
      </c>
    </row>
    <row r="38" spans="1:3" ht="19.8" customHeight="1">
      <c r="A38" s="295" t="s">
        <v>97</v>
      </c>
      <c r="B38" s="293" t="s">
        <v>215</v>
      </c>
      <c r="C38" s="293" t="s">
        <v>11</v>
      </c>
    </row>
    <row r="39" spans="1:3" ht="23.4" customHeight="1">
      <c r="A39" s="295" t="s">
        <v>135</v>
      </c>
      <c r="B39" s="293" t="s">
        <v>215</v>
      </c>
      <c r="C39" s="293" t="s">
        <v>261</v>
      </c>
    </row>
    <row r="40" spans="1:3" ht="24.6" customHeight="1">
      <c r="A40" s="295" t="s">
        <v>91</v>
      </c>
      <c r="B40" s="293" t="s">
        <v>215</v>
      </c>
      <c r="C40" s="293" t="s">
        <v>261</v>
      </c>
    </row>
    <row r="41" spans="1:3" ht="20.399999999999999" customHeight="1">
      <c r="A41" s="636" t="s">
        <v>1</v>
      </c>
      <c r="B41" s="294" t="s">
        <v>25</v>
      </c>
      <c r="C41" s="294" t="s">
        <v>262</v>
      </c>
    </row>
    <row r="42" spans="1:3" ht="19.8" customHeight="1">
      <c r="A42" s="636"/>
      <c r="B42" s="294" t="s">
        <v>26</v>
      </c>
      <c r="C42" s="294" t="s">
        <v>262</v>
      </c>
    </row>
    <row r="43" spans="1:3" ht="19.8" customHeight="1">
      <c r="A43" s="636"/>
      <c r="B43" s="294" t="s">
        <v>24</v>
      </c>
      <c r="C43" s="294" t="s">
        <v>262</v>
      </c>
    </row>
    <row r="44" spans="1:3" ht="19.8" customHeight="1">
      <c r="A44" s="636" t="s">
        <v>85</v>
      </c>
      <c r="B44" s="294" t="s">
        <v>279</v>
      </c>
      <c r="C44" s="294" t="s">
        <v>11</v>
      </c>
    </row>
    <row r="45" spans="1:3" s="126" customFormat="1" ht="28.8" customHeight="1">
      <c r="A45" s="636"/>
      <c r="B45" s="330" t="s">
        <v>278</v>
      </c>
      <c r="C45" s="330" t="s">
        <v>11</v>
      </c>
    </row>
    <row r="46" spans="1:3" s="126" customFormat="1" ht="31.8" customHeight="1">
      <c r="A46" s="636"/>
      <c r="B46" s="330" t="s">
        <v>286</v>
      </c>
      <c r="C46" s="330" t="s">
        <v>11</v>
      </c>
    </row>
    <row r="47" spans="1:3" s="126" customFormat="1" ht="28.8" customHeight="1">
      <c r="A47" s="636"/>
      <c r="B47" s="330" t="s">
        <v>3</v>
      </c>
      <c r="C47" s="330" t="s">
        <v>11</v>
      </c>
    </row>
    <row r="48" spans="1:3" ht="19.8" customHeight="1">
      <c r="A48" s="636" t="s">
        <v>86</v>
      </c>
      <c r="B48" s="294" t="s">
        <v>220</v>
      </c>
      <c r="C48" s="294" t="s">
        <v>11</v>
      </c>
    </row>
    <row r="49" spans="1:3" ht="19.8" customHeight="1">
      <c r="A49" s="636"/>
      <c r="B49" s="294" t="s">
        <v>106</v>
      </c>
      <c r="C49" s="294" t="s">
        <v>11</v>
      </c>
    </row>
    <row r="50" spans="1:3" ht="19.8" customHeight="1">
      <c r="A50" s="636"/>
      <c r="B50" s="294" t="s">
        <v>236</v>
      </c>
      <c r="C50" s="294" t="s">
        <v>11</v>
      </c>
    </row>
    <row r="51" spans="1:3" ht="19.8" customHeight="1">
      <c r="A51" s="636"/>
      <c r="B51" s="294" t="s">
        <v>237</v>
      </c>
      <c r="C51" s="294" t="s">
        <v>11</v>
      </c>
    </row>
    <row r="52" spans="1:3" ht="19.8" customHeight="1">
      <c r="A52" s="636"/>
      <c r="B52" s="294" t="s">
        <v>144</v>
      </c>
      <c r="C52" s="294" t="s">
        <v>11</v>
      </c>
    </row>
    <row r="53" spans="1:3" ht="19.8" customHeight="1">
      <c r="A53" s="636"/>
      <c r="B53" s="294" t="s">
        <v>105</v>
      </c>
      <c r="C53" s="294" t="s">
        <v>11</v>
      </c>
    </row>
    <row r="54" spans="1:3" ht="19.8" customHeight="1">
      <c r="A54" s="636"/>
      <c r="B54" s="294" t="s">
        <v>3</v>
      </c>
      <c r="C54" s="294" t="s">
        <v>11</v>
      </c>
    </row>
    <row r="55" spans="1:3" ht="19.8" customHeight="1">
      <c r="A55" s="290" t="s">
        <v>87</v>
      </c>
      <c r="B55" s="294" t="s">
        <v>215</v>
      </c>
      <c r="C55" s="294" t="s">
        <v>11</v>
      </c>
    </row>
    <row r="56" spans="1:3" ht="19.8" customHeight="1">
      <c r="A56" s="640" t="s">
        <v>92</v>
      </c>
      <c r="B56" s="293" t="s">
        <v>277</v>
      </c>
      <c r="C56" s="293" t="s">
        <v>11</v>
      </c>
    </row>
    <row r="57" spans="1:3" ht="19.8" customHeight="1">
      <c r="A57" s="640"/>
      <c r="B57" s="293" t="s">
        <v>222</v>
      </c>
      <c r="C57" s="293" t="s">
        <v>11</v>
      </c>
    </row>
    <row r="58" spans="1:3" ht="19.8" customHeight="1">
      <c r="A58" s="640"/>
      <c r="B58" s="293" t="s">
        <v>3</v>
      </c>
      <c r="C58" s="293" t="s">
        <v>11</v>
      </c>
    </row>
    <row r="59" spans="1:3" ht="19.8" customHeight="1">
      <c r="A59" s="640" t="s">
        <v>93</v>
      </c>
      <c r="B59" s="293" t="s">
        <v>224</v>
      </c>
      <c r="C59" s="293" t="s">
        <v>11</v>
      </c>
    </row>
    <row r="60" spans="1:3" ht="19.8" customHeight="1">
      <c r="A60" s="640"/>
      <c r="B60" s="293" t="s">
        <v>106</v>
      </c>
      <c r="C60" s="293" t="s">
        <v>11</v>
      </c>
    </row>
    <row r="61" spans="1:3" ht="19.8" customHeight="1">
      <c r="A61" s="640"/>
      <c r="B61" s="293" t="s">
        <v>225</v>
      </c>
      <c r="C61" s="293" t="s">
        <v>11</v>
      </c>
    </row>
    <row r="62" spans="1:3" ht="19.8" customHeight="1">
      <c r="A62" s="640"/>
      <c r="B62" s="293" t="s">
        <v>144</v>
      </c>
      <c r="C62" s="293" t="s">
        <v>11</v>
      </c>
    </row>
    <row r="63" spans="1:3" ht="19.8" customHeight="1">
      <c r="A63" s="640"/>
      <c r="B63" s="293" t="s">
        <v>105</v>
      </c>
      <c r="C63" s="293" t="s">
        <v>11</v>
      </c>
    </row>
    <row r="64" spans="1:3" ht="19.8" customHeight="1">
      <c r="A64" s="640"/>
      <c r="B64" s="293" t="s">
        <v>285</v>
      </c>
      <c r="C64" s="293" t="s">
        <v>11</v>
      </c>
    </row>
    <row r="65" spans="1:3" ht="19.8" customHeight="1">
      <c r="A65" s="640"/>
      <c r="B65" s="293" t="s">
        <v>3</v>
      </c>
      <c r="C65" s="293" t="s">
        <v>11</v>
      </c>
    </row>
    <row r="66" spans="1:3" ht="19.8" customHeight="1">
      <c r="A66" s="640" t="s">
        <v>94</v>
      </c>
      <c r="B66" s="293" t="s">
        <v>224</v>
      </c>
      <c r="C66" s="293" t="s">
        <v>11</v>
      </c>
    </row>
    <row r="67" spans="1:3" ht="19.8" customHeight="1">
      <c r="A67" s="640"/>
      <c r="B67" s="293" t="s">
        <v>225</v>
      </c>
      <c r="C67" s="293" t="s">
        <v>11</v>
      </c>
    </row>
    <row r="68" spans="1:3" ht="19.8" customHeight="1">
      <c r="A68" s="640"/>
      <c r="B68" s="293" t="s">
        <v>229</v>
      </c>
      <c r="C68" s="293" t="s">
        <v>11</v>
      </c>
    </row>
    <row r="69" spans="1:3" ht="19.8" customHeight="1">
      <c r="A69" s="640"/>
      <c r="B69" s="293" t="s">
        <v>3</v>
      </c>
      <c r="C69" s="293" t="s">
        <v>11</v>
      </c>
    </row>
    <row r="70" spans="1:3" ht="40.200000000000003" customHeight="1">
      <c r="A70" s="291" t="s">
        <v>0</v>
      </c>
      <c r="B70" s="291" t="s">
        <v>259</v>
      </c>
      <c r="C70" s="289" t="s">
        <v>260</v>
      </c>
    </row>
    <row r="71" spans="1:3" ht="31.2" customHeight="1">
      <c r="A71" s="635" t="s">
        <v>240</v>
      </c>
      <c r="B71" s="635"/>
      <c r="C71" s="635"/>
    </row>
    <row r="72" spans="1:3" ht="23.4" customHeight="1">
      <c r="A72" s="637" t="s">
        <v>42</v>
      </c>
      <c r="B72" s="297" t="s">
        <v>110</v>
      </c>
      <c r="C72" s="297" t="s">
        <v>209</v>
      </c>
    </row>
    <row r="73" spans="1:3" ht="23.4" customHeight="1">
      <c r="A73" s="637"/>
      <c r="B73" s="297" t="s">
        <v>109</v>
      </c>
      <c r="C73" s="297" t="s">
        <v>209</v>
      </c>
    </row>
    <row r="74" spans="1:3" ht="23.4" customHeight="1">
      <c r="A74" s="637"/>
      <c r="B74" s="297" t="s">
        <v>108</v>
      </c>
      <c r="C74" s="297" t="s">
        <v>209</v>
      </c>
    </row>
    <row r="75" spans="1:3" ht="23.4" customHeight="1">
      <c r="A75" s="637"/>
      <c r="B75" s="297" t="s">
        <v>3</v>
      </c>
      <c r="C75" s="297" t="s">
        <v>209</v>
      </c>
    </row>
    <row r="76" spans="1:3" ht="21" customHeight="1">
      <c r="A76" s="302" t="s">
        <v>258</v>
      </c>
      <c r="B76" s="301" t="s">
        <v>215</v>
      </c>
      <c r="C76" s="301"/>
    </row>
    <row r="77" spans="1:3" ht="19.8" customHeight="1">
      <c r="A77" s="639" t="s">
        <v>111</v>
      </c>
      <c r="B77" s="292" t="s">
        <v>168</v>
      </c>
      <c r="C77" s="292" t="s">
        <v>272</v>
      </c>
    </row>
    <row r="78" spans="1:3" ht="19.8" customHeight="1">
      <c r="A78" s="639"/>
      <c r="B78" s="292" t="s">
        <v>171</v>
      </c>
      <c r="C78" s="292" t="s">
        <v>28</v>
      </c>
    </row>
    <row r="79" spans="1:3" ht="19.8" customHeight="1">
      <c r="A79" s="639"/>
      <c r="B79" s="292" t="s">
        <v>176</v>
      </c>
      <c r="C79" s="292" t="s">
        <v>28</v>
      </c>
    </row>
    <row r="80" spans="1:3" ht="19.8" customHeight="1">
      <c r="A80" s="639"/>
      <c r="B80" s="292" t="s">
        <v>170</v>
      </c>
      <c r="C80" s="292" t="s">
        <v>28</v>
      </c>
    </row>
    <row r="81" spans="1:3" ht="19.8" customHeight="1">
      <c r="A81" s="639"/>
      <c r="B81" s="292" t="s">
        <v>169</v>
      </c>
      <c r="C81" s="292" t="s">
        <v>28</v>
      </c>
    </row>
    <row r="82" spans="1:3" ht="19.8" customHeight="1">
      <c r="A82" s="639"/>
      <c r="B82" s="292" t="s">
        <v>167</v>
      </c>
      <c r="C82" s="292" t="s">
        <v>261</v>
      </c>
    </row>
    <row r="83" spans="1:3" ht="19.8" customHeight="1">
      <c r="A83" s="639"/>
      <c r="B83" s="292" t="s">
        <v>166</v>
      </c>
      <c r="C83" s="292" t="s">
        <v>261</v>
      </c>
    </row>
    <row r="84" spans="1:3" ht="19.8" customHeight="1">
      <c r="A84" s="639"/>
      <c r="B84" s="292" t="s">
        <v>3</v>
      </c>
      <c r="C84" s="292"/>
    </row>
    <row r="85" spans="1:3" ht="19.8" customHeight="1">
      <c r="A85" s="642" t="s">
        <v>164</v>
      </c>
      <c r="B85" s="296" t="s">
        <v>59</v>
      </c>
      <c r="C85" s="296" t="s">
        <v>250</v>
      </c>
    </row>
    <row r="86" spans="1:3" ht="19.8" customHeight="1">
      <c r="A86" s="642"/>
      <c r="B86" s="296" t="s">
        <v>57</v>
      </c>
      <c r="C86" s="296" t="s">
        <v>263</v>
      </c>
    </row>
    <row r="87" spans="1:3" ht="19.8" customHeight="1">
      <c r="A87" s="642"/>
      <c r="B87" s="296" t="s">
        <v>58</v>
      </c>
      <c r="C87" s="296" t="s">
        <v>263</v>
      </c>
    </row>
    <row r="88" spans="1:3" ht="19.8" customHeight="1">
      <c r="A88" s="642"/>
      <c r="B88" s="296" t="s">
        <v>3</v>
      </c>
      <c r="C88" s="296"/>
    </row>
    <row r="89" spans="1:3" ht="19.8" customHeight="1">
      <c r="A89" s="640" t="s">
        <v>34</v>
      </c>
      <c r="B89" s="293" t="s">
        <v>65</v>
      </c>
      <c r="C89" s="293" t="s">
        <v>264</v>
      </c>
    </row>
    <row r="90" spans="1:3" ht="19.8" customHeight="1">
      <c r="A90" s="640"/>
      <c r="B90" s="293" t="s">
        <v>107</v>
      </c>
      <c r="C90" s="293" t="s">
        <v>264</v>
      </c>
    </row>
    <row r="91" spans="1:3" ht="19.8" customHeight="1">
      <c r="A91" s="640"/>
      <c r="B91" s="293" t="s">
        <v>63</v>
      </c>
      <c r="C91" s="293" t="s">
        <v>264</v>
      </c>
    </row>
    <row r="92" spans="1:3" ht="19.8" customHeight="1">
      <c r="A92" s="640"/>
      <c r="B92" s="293" t="s">
        <v>61</v>
      </c>
      <c r="C92" s="293" t="s">
        <v>264</v>
      </c>
    </row>
    <row r="93" spans="1:3" ht="19.8" customHeight="1">
      <c r="A93" s="640"/>
      <c r="B93" s="293" t="s">
        <v>62</v>
      </c>
      <c r="C93" s="293" t="s">
        <v>264</v>
      </c>
    </row>
    <row r="94" spans="1:3" ht="19.8" customHeight="1">
      <c r="A94" s="640"/>
      <c r="B94" s="293" t="s">
        <v>64</v>
      </c>
      <c r="C94" s="293" t="s">
        <v>264</v>
      </c>
    </row>
    <row r="95" spans="1:3" ht="19.8" customHeight="1">
      <c r="A95" s="640"/>
      <c r="B95" s="293" t="s">
        <v>60</v>
      </c>
      <c r="C95" s="293" t="s">
        <v>264</v>
      </c>
    </row>
    <row r="96" spans="1:3" ht="19.8" customHeight="1">
      <c r="A96" s="640"/>
      <c r="B96" s="293" t="s">
        <v>3</v>
      </c>
      <c r="C96" s="293" t="s">
        <v>264</v>
      </c>
    </row>
    <row r="97" spans="1:3" ht="19.8" customHeight="1">
      <c r="A97" s="641" t="s">
        <v>112</v>
      </c>
      <c r="B97" s="303" t="s">
        <v>175</v>
      </c>
      <c r="C97" s="303" t="s">
        <v>28</v>
      </c>
    </row>
    <row r="98" spans="1:3" ht="19.8" customHeight="1">
      <c r="A98" s="641"/>
      <c r="B98" s="303" t="s">
        <v>173</v>
      </c>
      <c r="C98" s="303" t="s">
        <v>28</v>
      </c>
    </row>
    <row r="99" spans="1:3" ht="19.8" customHeight="1">
      <c r="A99" s="641"/>
      <c r="B99" s="303" t="s">
        <v>174</v>
      </c>
      <c r="C99" s="303" t="s">
        <v>28</v>
      </c>
    </row>
    <row r="100" spans="1:3" ht="19.8" customHeight="1">
      <c r="A100" s="641"/>
      <c r="B100" s="303" t="s">
        <v>3</v>
      </c>
      <c r="C100" s="303" t="s">
        <v>28</v>
      </c>
    </row>
    <row r="101" spans="1:3" ht="19.2" customHeight="1">
      <c r="A101" s="304" t="s">
        <v>3</v>
      </c>
      <c r="B101" s="305"/>
      <c r="C101" s="305"/>
    </row>
  </sheetData>
  <mergeCells count="20">
    <mergeCell ref="A97:A100"/>
    <mergeCell ref="A85:A88"/>
    <mergeCell ref="A89:A96"/>
    <mergeCell ref="A72:A75"/>
    <mergeCell ref="A77:A84"/>
    <mergeCell ref="A2:C2"/>
    <mergeCell ref="A71:C71"/>
    <mergeCell ref="A41:A43"/>
    <mergeCell ref="A3:A4"/>
    <mergeCell ref="A5:A6"/>
    <mergeCell ref="A7:A9"/>
    <mergeCell ref="A10:A22"/>
    <mergeCell ref="A23:A28"/>
    <mergeCell ref="A66:A69"/>
    <mergeCell ref="A59:A65"/>
    <mergeCell ref="A56:A58"/>
    <mergeCell ref="A44:A47"/>
    <mergeCell ref="A48:A54"/>
    <mergeCell ref="A29:A31"/>
    <mergeCell ref="A32:A37"/>
  </mergeCells>
  <pageMargins left="0.7" right="0.7" top="0.75" bottom="0.75" header="0.3" footer="0.3"/>
  <pageSetup scale="61" orientation="portrait" r:id="rId1"/>
  <rowBreaks count="2" manualBreakCount="2">
    <brk id="40" max="16383" man="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6" ma:contentTypeDescription="Create a new document." ma:contentTypeScope="" ma:versionID="76b995107b6ef5dd194b28e0c6d57c2f">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6d3e95f49565ff67ffa0d799e52f8ec2"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7574fa-404f-41df-afda-12028d330d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02f05aa-a6bf-45a0-bb39-2c024be9ecb4}" ma:internalName="TaxCatchAll" ma:showField="CatchAllData" ma:web="64b8a6db-667d-4811-9e77-e6bd335266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91ef14-802f-4cb4-bf22-bba2ba374229">
      <Terms xmlns="http://schemas.microsoft.com/office/infopath/2007/PartnerControls"/>
    </lcf76f155ced4ddcb4097134ff3c332f>
    <TaxCatchAll xmlns="64b8a6db-667d-4811-9e77-e6bd33526613" xsi:nil="true"/>
  </documentManagement>
</p:properties>
</file>

<file path=customXml/itemProps1.xml><?xml version="1.0" encoding="utf-8"?>
<ds:datastoreItem xmlns:ds="http://schemas.openxmlformats.org/officeDocument/2006/customXml" ds:itemID="{BABEB454-48E4-4B5E-AEDC-1CDEC55CA4EB}">
  <ds:schemaRefs>
    <ds:schemaRef ds:uri="http://schemas.microsoft.com/sharepoint/v3/contenttype/forms"/>
  </ds:schemaRefs>
</ds:datastoreItem>
</file>

<file path=customXml/itemProps2.xml><?xml version="1.0" encoding="utf-8"?>
<ds:datastoreItem xmlns:ds="http://schemas.openxmlformats.org/officeDocument/2006/customXml" ds:itemID="{4EBFFA89-B346-46CF-951C-FB9EC4834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54CE3-0AA6-4D98-983C-D268F938952E}">
  <ds:schemaRefs>
    <ds:schemaRef ds:uri="http://schemas.microsoft.com/office/2006/metadata/properties"/>
    <ds:schemaRef ds:uri="http://schemas.microsoft.com/office/infopath/2007/PartnerControls"/>
    <ds:schemaRef ds:uri="0991ef14-802f-4cb4-bf22-bba2ba374229"/>
    <ds:schemaRef ds:uri="64b8a6db-667d-4811-9e77-e6bd335266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A. Project Information</vt:lpstr>
      <vt:lpstr>B. Project Budget</vt:lpstr>
      <vt:lpstr>C. Project Workplan</vt:lpstr>
      <vt:lpstr>D. Project Output</vt:lpstr>
      <vt:lpstr>E. Project Incentive Payment</vt:lpstr>
      <vt:lpstr>ControlList</vt:lpstr>
      <vt:lpstr>Options</vt:lpstr>
      <vt:lpstr>Communications</vt:lpstr>
      <vt:lpstr>Connecting_People_to_Nature_Infrastructure</vt:lpstr>
      <vt:lpstr>Documents_and_Mapping</vt:lpstr>
      <vt:lpstr>Erosion_control</vt:lpstr>
      <vt:lpstr>Events</vt:lpstr>
      <vt:lpstr>Grassland_Enhancement</vt:lpstr>
      <vt:lpstr>'A. Project Information'!Print_Area</vt:lpstr>
      <vt:lpstr>'B. Project Budget'!Print_Area</vt:lpstr>
      <vt:lpstr>'C. Project Workplan'!Print_Area</vt:lpstr>
      <vt:lpstr>'D. Project Output'!Print_Area</vt:lpstr>
      <vt:lpstr>'E. Project Incentive Payment'!Print_Area</vt:lpstr>
      <vt:lpstr>Riparian_Enhancement</vt:lpstr>
      <vt:lpstr>Signs</vt:lpstr>
      <vt:lpstr>Wetland_Enhancement</vt:lpstr>
      <vt:lpstr>Wooded_Enhancement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Toffan</dc:creator>
  <cp:keywords/>
  <dc:description/>
  <cp:lastModifiedBy>Diana Perez</cp:lastModifiedBy>
  <cp:revision/>
  <cp:lastPrinted>2022-11-04T19:46:53Z</cp:lastPrinted>
  <dcterms:created xsi:type="dcterms:W3CDTF">2021-03-02T16:52:08Z</dcterms:created>
  <dcterms:modified xsi:type="dcterms:W3CDTF">2022-11-04T19:50:19Z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0x0101004F005FC23A4C7A4E93BEC19C863B36BB</vt:lpwstr>
  </property>
  <property fmtid="{D5CDD505-2E9C-101B-9397-08002B2CF9AE}" pid="3" name="MediaServiceImageTags">
    <vt:lpwstr/>
  </property>
</Properties>
</file>