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comments5.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manitobahabitat.sharepoint.com/sites/TrustTeam/Shared Documents/Program Design/Application Documents/FC10&amp;11/Application/FC10/"/>
    </mc:Choice>
  </mc:AlternateContent>
  <xr:revisionPtr revIDLastSave="5818" documentId="8_{571357E7-4CAD-4EB4-838D-5D443EEA10EB}" xr6:coauthVersionLast="47" xr6:coauthVersionMax="47" xr10:uidLastSave="{41176492-1081-4E77-8F71-FB7648DBB8CF}"/>
  <bookViews>
    <workbookView xWindow="-108" yWindow="-108" windowWidth="23256" windowHeight="12576" tabRatio="764" xr2:uid="{B6D44660-E1F0-42D0-9476-36836E115AFD}"/>
  </bookViews>
  <sheets>
    <sheet name="A. Project Information" sheetId="15" r:id="rId1"/>
    <sheet name="B. Project Budget" sheetId="10" r:id="rId2"/>
    <sheet name="C. Project Workplan" sheetId="11" r:id="rId3"/>
    <sheet name="D. Project Output" sheetId="3" r:id="rId4"/>
    <sheet name="E. Project Incentive Payment" sheetId="9" state="hidden" r:id="rId5"/>
    <sheet name="ControlList" sheetId="12" state="hidden" r:id="rId6"/>
    <sheet name="Options" sheetId="16" state="hidden" r:id="rId7"/>
  </sheets>
  <definedNames>
    <definedName name="_xlnm._FilterDatabase" localSheetId="5" hidden="1">ControlList!$H$55:$H$60</definedName>
    <definedName name="Communications">Table24[Communications]</definedName>
    <definedName name="Connecting_People_to_Nature_Infrastructure">Table25[Connecting_People_to_Nature_Infrastructure]</definedName>
    <definedName name="Documents_and_Mapping">Table6[Documents_and_Mapping]</definedName>
    <definedName name="Erosion_control">Table18[Erosion_Control]</definedName>
    <definedName name="Events">Table9[Events]</definedName>
    <definedName name="Grassland_Enhancement">ControlList!$C$56:$C$68</definedName>
    <definedName name="_xlnm.Print_Area" localSheetId="0">'A. Project Information'!$B$1:$H$12</definedName>
    <definedName name="_xlnm.Print_Area" localSheetId="1">'B. Project Budget'!$C$1:$H$55</definedName>
    <definedName name="_xlnm.Print_Area" localSheetId="2">'C. Project Workplan'!$B$1:$J$30</definedName>
    <definedName name="_xlnm.Print_Area" localSheetId="3">'D. Project Output'!$A$1:$M$91</definedName>
    <definedName name="_xlnm.Print_Area" localSheetId="4">'E. Project Incentive Payment'!$B$1:$H$22</definedName>
    <definedName name="Riparian_Enhancement">ControlList!$N$56:$N$61</definedName>
    <definedName name="Signs">Table26[Signs]</definedName>
    <definedName name="Wetland_Enhancement">ControlList!$K$56:$K$62</definedName>
    <definedName name="Wooded_Enhancement">ControlList!$H$56:$H$62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 i="11" l="1"/>
  <c r="J12" i="11"/>
  <c r="H11" i="11"/>
  <c r="J11" i="11"/>
  <c r="J26" i="11"/>
  <c r="H26" i="11"/>
  <c r="J17" i="11"/>
  <c r="J18" i="11"/>
  <c r="J19" i="11"/>
  <c r="J20" i="11"/>
  <c r="J21" i="11"/>
  <c r="H17" i="11"/>
  <c r="H18" i="11"/>
  <c r="H19" i="11"/>
  <c r="H20" i="11"/>
  <c r="H21" i="11"/>
  <c r="E60" i="3"/>
  <c r="D60" i="3"/>
  <c r="E23" i="3"/>
  <c r="E22" i="3"/>
  <c r="E21" i="3"/>
  <c r="D23" i="3"/>
  <c r="D22" i="3"/>
  <c r="D21" i="3"/>
  <c r="E19" i="3"/>
  <c r="E18" i="3"/>
  <c r="E17" i="3"/>
  <c r="D19" i="3"/>
  <c r="D18" i="3"/>
  <c r="D17" i="3"/>
  <c r="E12" i="3"/>
  <c r="D12" i="3"/>
  <c r="E10" i="3"/>
  <c r="E9" i="3"/>
  <c r="D10" i="3"/>
  <c r="D9" i="3"/>
  <c r="F41" i="10"/>
  <c r="D41" i="10"/>
  <c r="F35" i="10"/>
  <c r="D35" i="10"/>
  <c r="E53" i="3"/>
  <c r="D53" i="3"/>
  <c r="H40" i="3"/>
  <c r="E40" i="3"/>
  <c r="F23" i="3" l="1"/>
  <c r="E24" i="3"/>
  <c r="D24" i="3"/>
  <c r="F22" i="3"/>
  <c r="F21" i="3"/>
  <c r="F19" i="3"/>
  <c r="E20" i="3"/>
  <c r="F18" i="3"/>
  <c r="D20" i="3"/>
  <c r="F17" i="3"/>
  <c r="F12" i="3"/>
  <c r="F10" i="3"/>
  <c r="E11" i="3"/>
  <c r="F9" i="3"/>
  <c r="D11" i="3"/>
  <c r="D43" i="10"/>
  <c r="F43" i="10"/>
  <c r="F24" i="3" l="1"/>
  <c r="F20" i="3"/>
  <c r="F11" i="3"/>
  <c r="G89" i="3"/>
  <c r="F89" i="3"/>
  <c r="G88" i="3"/>
  <c r="F88" i="3"/>
  <c r="G87" i="3"/>
  <c r="F87" i="3"/>
  <c r="G76" i="3"/>
  <c r="F76" i="3"/>
  <c r="G75" i="3"/>
  <c r="F75" i="3"/>
  <c r="G74" i="3"/>
  <c r="F74" i="3"/>
  <c r="G73" i="3"/>
  <c r="F73" i="3"/>
  <c r="G72" i="3"/>
  <c r="F72" i="3"/>
  <c r="G71" i="3"/>
  <c r="F71" i="3"/>
  <c r="G70" i="3"/>
  <c r="F70" i="3"/>
  <c r="G69" i="3"/>
  <c r="F69" i="3"/>
  <c r="G68" i="3"/>
  <c r="F68" i="3"/>
  <c r="G67" i="3"/>
  <c r="F67" i="3"/>
  <c r="G86" i="3"/>
  <c r="F86" i="3"/>
  <c r="G85" i="3"/>
  <c r="F85" i="3"/>
  <c r="G84" i="3"/>
  <c r="F84" i="3"/>
  <c r="G83" i="3"/>
  <c r="F83" i="3"/>
  <c r="G82" i="3"/>
  <c r="F82" i="3"/>
  <c r="G81" i="3"/>
  <c r="F81" i="3"/>
  <c r="G80" i="3"/>
  <c r="F80" i="3"/>
  <c r="F79" i="3"/>
  <c r="F78" i="3"/>
  <c r="F77" i="3"/>
  <c r="G79" i="3" l="1"/>
  <c r="G78" i="3"/>
  <c r="G77" i="3"/>
  <c r="E51" i="3"/>
  <c r="D51" i="3"/>
  <c r="E55" i="3"/>
  <c r="D55" i="3"/>
  <c r="E54" i="3"/>
  <c r="D54" i="3"/>
  <c r="E57" i="3"/>
  <c r="D57" i="3"/>
  <c r="E47" i="3"/>
  <c r="D48" i="3"/>
  <c r="D47" i="3"/>
  <c r="H14" i="11"/>
  <c r="H15" i="11"/>
  <c r="H16" i="11"/>
  <c r="H22" i="11"/>
  <c r="H23" i="11"/>
  <c r="H24" i="11"/>
  <c r="H25" i="11"/>
  <c r="H27" i="11"/>
  <c r="H28" i="11"/>
  <c r="H29" i="11"/>
  <c r="J14" i="11"/>
  <c r="J15" i="11"/>
  <c r="J16" i="11"/>
  <c r="J22" i="11"/>
  <c r="J23" i="11"/>
  <c r="J24" i="11"/>
  <c r="J25" i="11"/>
  <c r="J27" i="11"/>
  <c r="J28" i="11"/>
  <c r="J29" i="11"/>
  <c r="E50" i="3"/>
  <c r="D50" i="3"/>
  <c r="E52" i="3"/>
  <c r="E59" i="3"/>
  <c r="D59" i="3"/>
  <c r="E48" i="3"/>
  <c r="E49" i="3"/>
  <c r="D49" i="3"/>
  <c r="E56" i="3"/>
  <c r="D56" i="3"/>
  <c r="E58" i="3"/>
  <c r="D58" i="3"/>
  <c r="H39" i="3"/>
  <c r="H38" i="3"/>
  <c r="E39" i="3"/>
  <c r="E38" i="3"/>
  <c r="E33" i="3"/>
  <c r="E32" i="3"/>
  <c r="D33" i="3"/>
  <c r="D32" i="3"/>
  <c r="D15" i="3"/>
  <c r="E15" i="3"/>
  <c r="E27" i="3"/>
  <c r="E26" i="3"/>
  <c r="E25" i="3"/>
  <c r="D27" i="3"/>
  <c r="D26" i="3"/>
  <c r="D25" i="3"/>
  <c r="E14" i="3"/>
  <c r="E13" i="3"/>
  <c r="D14" i="3"/>
  <c r="D13" i="3"/>
  <c r="H88" i="3"/>
  <c r="H72" i="3"/>
  <c r="H73" i="3"/>
  <c r="H74" i="3"/>
  <c r="H75" i="3"/>
  <c r="H76" i="3"/>
  <c r="H71" i="3"/>
  <c r="H70" i="3"/>
  <c r="F47" i="3" l="1"/>
  <c r="F53" i="3"/>
  <c r="F57" i="3"/>
  <c r="F54" i="3"/>
  <c r="F55" i="3"/>
  <c r="F51" i="3"/>
  <c r="F50" i="3"/>
  <c r="F60" i="3"/>
  <c r="F56" i="3"/>
  <c r="F49" i="3"/>
  <c r="F48" i="3"/>
  <c r="F59" i="3"/>
  <c r="F52" i="3"/>
  <c r="F58" i="3"/>
  <c r="D34" i="3" l="1"/>
  <c r="E34" i="3"/>
  <c r="G39" i="10" l="1"/>
  <c r="G40" i="10"/>
  <c r="G42" i="10"/>
  <c r="G33" i="10"/>
  <c r="G28" i="10"/>
  <c r="G29" i="10"/>
  <c r="G30" i="10"/>
  <c r="E42" i="10"/>
  <c r="E39" i="10"/>
  <c r="E40" i="10"/>
  <c r="G30" i="11" l="1"/>
  <c r="I30" i="11"/>
  <c r="D46" i="10"/>
  <c r="D45" i="10"/>
  <c r="H18" i="10"/>
  <c r="H17" i="10"/>
  <c r="H16" i="10"/>
  <c r="H15" i="10"/>
  <c r="H14" i="10"/>
  <c r="H13" i="10"/>
  <c r="H12" i="10"/>
  <c r="H11" i="10"/>
  <c r="H10" i="10"/>
  <c r="H9" i="10"/>
  <c r="H8" i="10"/>
  <c r="G38" i="10" s="1"/>
  <c r="J9" i="11" l="1"/>
  <c r="J10" i="11"/>
  <c r="H9" i="11"/>
  <c r="H10" i="11"/>
  <c r="G27" i="10"/>
  <c r="G37" i="10"/>
  <c r="G41" i="10" s="1"/>
  <c r="G34" i="10"/>
  <c r="J8" i="11"/>
  <c r="J13" i="11"/>
  <c r="H8" i="11"/>
  <c r="H13" i="11"/>
  <c r="H20" i="10"/>
  <c r="H21" i="10" s="1"/>
  <c r="H19" i="10"/>
  <c r="E29" i="10" s="1"/>
  <c r="G35" i="10" l="1"/>
  <c r="G43" i="10" s="1"/>
  <c r="E30" i="10"/>
  <c r="E28" i="10"/>
  <c r="J30" i="11"/>
  <c r="E38" i="10"/>
  <c r="E31" i="10"/>
  <c r="E34" i="10"/>
  <c r="E37" i="10"/>
  <c r="E33" i="10"/>
  <c r="E27" i="10"/>
  <c r="H30" i="11"/>
  <c r="E41" i="10" l="1"/>
  <c r="E35" i="10"/>
  <c r="E43" i="10" s="1"/>
  <c r="F17" i="9"/>
  <c r="G16" i="9"/>
  <c r="H16" i="9" s="1"/>
  <c r="G15" i="9"/>
  <c r="H15" i="9" s="1"/>
  <c r="G14" i="9"/>
  <c r="H14" i="9" s="1"/>
  <c r="G13" i="9"/>
  <c r="H13" i="9" s="1"/>
  <c r="G12" i="9"/>
  <c r="H12" i="9" s="1"/>
  <c r="G11" i="9"/>
  <c r="H11" i="9" s="1"/>
  <c r="G10" i="9"/>
  <c r="H10" i="9" s="1"/>
  <c r="G9" i="9"/>
  <c r="H9" i="9" s="1"/>
  <c r="G8" i="9"/>
  <c r="G17" i="9" s="1"/>
  <c r="H8" i="9" l="1"/>
  <c r="H17" i="9" s="1"/>
  <c r="L38" i="3" l="1"/>
  <c r="J38" i="3"/>
  <c r="H77" i="3" l="1"/>
  <c r="H89" i="3" l="1"/>
  <c r="H87" i="3"/>
  <c r="H69" i="3"/>
  <c r="H68" i="3"/>
  <c r="H67" i="3"/>
  <c r="H86" i="3"/>
  <c r="H85" i="3"/>
  <c r="H84" i="3"/>
  <c r="H83" i="3"/>
  <c r="H82" i="3"/>
  <c r="H81" i="3"/>
  <c r="H80" i="3"/>
  <c r="H79" i="3"/>
  <c r="H78" i="3"/>
  <c r="F33" i="3"/>
  <c r="F32" i="3"/>
  <c r="I41" i="3"/>
  <c r="H41" i="3"/>
  <c r="G41" i="3"/>
  <c r="F41" i="3"/>
  <c r="E41" i="3"/>
  <c r="D41" i="3"/>
  <c r="L40" i="3"/>
  <c r="K40" i="3"/>
  <c r="J40" i="3"/>
  <c r="L39" i="3"/>
  <c r="K39" i="3"/>
  <c r="J39" i="3"/>
  <c r="K38" i="3"/>
  <c r="E28" i="3"/>
  <c r="D28" i="3"/>
  <c r="F27" i="3"/>
  <c r="F26" i="3"/>
  <c r="F25" i="3"/>
  <c r="E16" i="3"/>
  <c r="D16" i="3"/>
  <c r="F15" i="3"/>
  <c r="F14" i="3"/>
  <c r="F13" i="3"/>
  <c r="F34" i="3" l="1"/>
  <c r="L41" i="3"/>
  <c r="F16" i="3"/>
  <c r="J41" i="3"/>
  <c r="K41" i="3"/>
  <c r="F2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Kreesta Doucette</author>
    <author>Diana Perez</author>
  </authors>
  <commentList>
    <comment ref="D9" authorId="0" shapeId="0" xr:uid="{65AD93FD-60A1-4FD6-83C5-30B805F5499C}">
      <text>
        <r>
          <rPr>
            <b/>
            <sz val="11"/>
            <color indexed="81"/>
            <rFont val="Calibri"/>
            <family val="2"/>
          </rPr>
          <t xml:space="preserve">Select from drop down </t>
        </r>
      </text>
    </comment>
    <comment ref="G9" authorId="0" shapeId="0" xr:uid="{21A76AB2-3B18-49B4-B74D-E156035FB483}">
      <text>
        <r>
          <rPr>
            <b/>
            <sz val="11"/>
            <color indexed="81"/>
            <rFont val="Calibri"/>
            <family val="2"/>
          </rPr>
          <t xml:space="preserve">Select from drop down </t>
        </r>
      </text>
    </comment>
    <comment ref="D10" authorId="0" shapeId="0" xr:uid="{16F96D4C-4559-413B-9BFB-2BF3AC2FDD95}">
      <text>
        <r>
          <rPr>
            <b/>
            <sz val="11"/>
            <color indexed="81"/>
            <rFont val="Calibri"/>
            <family val="2"/>
          </rPr>
          <t xml:space="preserve">Select from drop down </t>
        </r>
      </text>
    </comment>
    <comment ref="G10" authorId="0" shapeId="0" xr:uid="{8990AE4B-5856-4C86-B14D-5782D3F3D837}">
      <text>
        <r>
          <rPr>
            <b/>
            <sz val="11"/>
            <color indexed="81"/>
            <rFont val="Calibri"/>
            <family val="2"/>
          </rPr>
          <t xml:space="preserve">Select from drop down </t>
        </r>
      </text>
    </comment>
    <comment ref="D11" authorId="0" shapeId="0" xr:uid="{60EFD69C-D65F-4F78-B5E1-5339F547182D}">
      <text>
        <r>
          <rPr>
            <b/>
            <sz val="11"/>
            <color indexed="81"/>
            <rFont val="Calibri"/>
            <family val="2"/>
          </rPr>
          <t xml:space="preserve">Select from drop down </t>
        </r>
      </text>
    </comment>
    <comment ref="G11" authorId="0" shapeId="0" xr:uid="{C44B2F20-7F76-46E7-81A5-EF6B5AB057F9}">
      <text>
        <r>
          <rPr>
            <b/>
            <sz val="11"/>
            <color indexed="81"/>
            <rFont val="Calibri"/>
            <family val="2"/>
          </rPr>
          <t xml:space="preserve">Select from drop down </t>
        </r>
      </text>
    </comment>
    <comment ref="D12" authorId="0" shapeId="0" xr:uid="{B307976B-762C-4A44-98CE-C1E510C329D3}">
      <text>
        <r>
          <rPr>
            <b/>
            <sz val="11"/>
            <color indexed="81"/>
            <rFont val="Calibri"/>
            <family val="2"/>
          </rPr>
          <t xml:space="preserve">Select from drop down </t>
        </r>
      </text>
    </comment>
    <comment ref="G12" authorId="0" shapeId="0" xr:uid="{53F1D986-767B-4D57-BD97-97726F402303}">
      <text>
        <r>
          <rPr>
            <b/>
            <sz val="11"/>
            <color indexed="81"/>
            <rFont val="Calibri"/>
            <family val="2"/>
          </rPr>
          <t xml:space="preserve">Select from drop down </t>
        </r>
      </text>
    </comment>
    <comment ref="D13" authorId="0" shapeId="0" xr:uid="{E2406163-6564-4DB6-8CE0-E3914B054146}">
      <text>
        <r>
          <rPr>
            <b/>
            <sz val="11"/>
            <color indexed="81"/>
            <rFont val="Calibri"/>
            <family val="2"/>
          </rPr>
          <t xml:space="preserve">Select from drop down </t>
        </r>
      </text>
    </comment>
    <comment ref="G13" authorId="0" shapeId="0" xr:uid="{875EBED5-9ADC-4D35-889D-3F920A7BAB52}">
      <text>
        <r>
          <rPr>
            <b/>
            <sz val="11"/>
            <color indexed="81"/>
            <rFont val="Calibri"/>
            <family val="2"/>
          </rPr>
          <t xml:space="preserve">Select from drop down </t>
        </r>
      </text>
    </comment>
    <comment ref="D14" authorId="0" shapeId="0" xr:uid="{3F793F87-DC54-4998-A419-23A6AF435B1E}">
      <text>
        <r>
          <rPr>
            <b/>
            <sz val="11"/>
            <color indexed="81"/>
            <rFont val="Calibri"/>
            <family val="2"/>
          </rPr>
          <t xml:space="preserve">Select from drop down </t>
        </r>
      </text>
    </comment>
    <comment ref="G14" authorId="0" shapeId="0" xr:uid="{BA04E21F-74AB-4417-A4A6-FB7FF3FEB5A6}">
      <text>
        <r>
          <rPr>
            <b/>
            <sz val="11"/>
            <color indexed="81"/>
            <rFont val="Calibri"/>
            <family val="2"/>
          </rPr>
          <t xml:space="preserve">Select from drop down </t>
        </r>
      </text>
    </comment>
    <comment ref="D15" authorId="0" shapeId="0" xr:uid="{4E59D852-0E14-4A1B-955E-725B4B972942}">
      <text>
        <r>
          <rPr>
            <b/>
            <sz val="11"/>
            <color indexed="81"/>
            <rFont val="Calibri"/>
            <family val="2"/>
          </rPr>
          <t xml:space="preserve">Select from drop down </t>
        </r>
      </text>
    </comment>
    <comment ref="G15" authorId="0" shapeId="0" xr:uid="{B7C7968D-079C-40C3-89D2-42A057E6C1E9}">
      <text>
        <r>
          <rPr>
            <b/>
            <sz val="11"/>
            <color indexed="81"/>
            <rFont val="Calibri"/>
            <family val="2"/>
          </rPr>
          <t xml:space="preserve">Select from drop down </t>
        </r>
      </text>
    </comment>
    <comment ref="D16" authorId="0" shapeId="0" xr:uid="{F76E4872-97CF-43A9-962E-0CD5C7A9C8B7}">
      <text>
        <r>
          <rPr>
            <b/>
            <sz val="11"/>
            <color indexed="81"/>
            <rFont val="Calibri"/>
            <family val="2"/>
          </rPr>
          <t xml:space="preserve">Select from drop down </t>
        </r>
      </text>
    </comment>
    <comment ref="G16" authorId="0" shapeId="0" xr:uid="{3B1538F3-C83D-4521-9624-09969EBB988A}">
      <text>
        <r>
          <rPr>
            <b/>
            <sz val="11"/>
            <color indexed="81"/>
            <rFont val="Calibri"/>
            <family val="2"/>
          </rPr>
          <t xml:space="preserve">Select from drop down </t>
        </r>
      </text>
    </comment>
    <comment ref="D17" authorId="0" shapeId="0" xr:uid="{D02B07D1-517E-4D85-ADD2-0FA648AD8D24}">
      <text>
        <r>
          <rPr>
            <b/>
            <sz val="11"/>
            <color indexed="81"/>
            <rFont val="Calibri"/>
            <family val="2"/>
          </rPr>
          <t xml:space="preserve">Select from drop down </t>
        </r>
      </text>
    </comment>
    <comment ref="G17" authorId="0" shapeId="0" xr:uid="{D257C1B3-B0EA-4041-A1C0-B520E88B3CB8}">
      <text>
        <r>
          <rPr>
            <b/>
            <sz val="11"/>
            <color indexed="81"/>
            <rFont val="Calibri"/>
            <family val="2"/>
          </rPr>
          <t xml:space="preserve">Select from drop down </t>
        </r>
      </text>
    </comment>
    <comment ref="D18" authorId="0" shapeId="0" xr:uid="{A3F51C60-9499-471D-9218-0D3FB672BA48}">
      <text>
        <r>
          <rPr>
            <b/>
            <sz val="11"/>
            <color indexed="81"/>
            <rFont val="Calibri"/>
            <family val="2"/>
          </rPr>
          <t xml:space="preserve">Select from drop down </t>
        </r>
      </text>
    </comment>
    <comment ref="G18" authorId="0" shapeId="0" xr:uid="{9C9178C8-E522-4587-9A9D-D5DE85864972}">
      <text>
        <r>
          <rPr>
            <b/>
            <sz val="11"/>
            <color indexed="81"/>
            <rFont val="Calibri"/>
            <family val="2"/>
          </rPr>
          <t xml:space="preserve">Select from drop down </t>
        </r>
      </text>
    </comment>
    <comment ref="H21" authorId="1" shapeId="0" xr:uid="{D1E993C4-A48D-4001-A087-4E3B53C87DD5}">
      <text>
        <r>
          <rPr>
            <b/>
            <sz val="11"/>
            <color indexed="81"/>
            <rFont val="Calibri"/>
            <family val="2"/>
            <scheme val="minor"/>
          </rPr>
          <t>The overall objective for the Trusts is a total match ratio (cash and in-kind) of 2:1.</t>
        </r>
      </text>
    </comment>
    <comment ref="C27" authorId="1" shapeId="0" xr:uid="{5A1CBA79-55FF-4278-B93F-79595A96B09B}">
      <text>
        <r>
          <rPr>
            <b/>
            <sz val="11"/>
            <color indexed="81"/>
            <rFont val="Calibri"/>
            <family val="2"/>
            <scheme val="minor"/>
          </rPr>
          <t xml:space="preserve">Costs associated with construction, delivery, or establishment of the project such as seed, fertilizer, fencing, trees, etc. </t>
        </r>
      </text>
    </comment>
    <comment ref="C28" authorId="1" shapeId="0" xr:uid="{D2FD2D27-4DD6-4F96-9F7F-391D23FDFF89}">
      <text>
        <r>
          <rPr>
            <b/>
            <sz val="11"/>
            <color indexed="81"/>
            <rFont val="Calibri"/>
            <family val="2"/>
            <scheme val="minor"/>
          </rPr>
          <t>Costs such as contractors or equipment operators (including equipment)</t>
        </r>
      </text>
    </comment>
    <comment ref="C29" authorId="1" shapeId="0" xr:uid="{E289EB3C-CE5A-4FDD-BAEC-01082B980DBC}">
      <text>
        <r>
          <rPr>
            <b/>
            <sz val="11"/>
            <color indexed="81"/>
            <rFont val="Calibri"/>
            <family val="2"/>
            <scheme val="minor"/>
          </rPr>
          <t>Costs such as machinery rental and rental of equipment owned by the applicant organization that is being “rented” to the project.</t>
        </r>
      </text>
    </comment>
    <comment ref="C30" authorId="1" shapeId="0" xr:uid="{5091408D-5871-48D1-B898-E96F15EE1E1C}">
      <text>
        <r>
          <rPr>
            <b/>
            <sz val="11"/>
            <color indexed="81"/>
            <rFont val="Calibri"/>
            <family val="2"/>
            <scheme val="minor"/>
          </rPr>
          <t>Includes consultants and legal fees</t>
        </r>
      </text>
    </comment>
    <comment ref="C31" authorId="1" shapeId="0" xr:uid="{7817D25E-FF46-4771-B07C-D61BB83C5F16}">
      <text>
        <r>
          <rPr>
            <b/>
            <sz val="11"/>
            <color indexed="81"/>
            <rFont val="Calibri"/>
            <family val="2"/>
            <scheme val="minor"/>
          </rPr>
          <t>Conservation easements and land acquisition</t>
        </r>
      </text>
    </comment>
    <comment ref="C33" authorId="1" shapeId="0" xr:uid="{1CEFE42A-E7A4-4D8A-B701-8AE9A38604BD}">
      <text>
        <r>
          <rPr>
            <b/>
            <sz val="11"/>
            <color indexed="81"/>
            <rFont val="Calibri"/>
            <family val="2"/>
            <scheme val="minor"/>
          </rPr>
          <t>Costs that are borne by landowners, such as the purchase of seed or fertilizer or use of farm equipment, for which offsetting payments are made by the grantee. (e.g. payments for forage conversion projects to offset the cost of seed, fertilizer and use of seeding equipment)</t>
        </r>
      </text>
    </comment>
    <comment ref="C34" authorId="1" shapeId="0" xr:uid="{1C535A56-3A04-46AD-8577-0E69D48050DC}">
      <text>
        <r>
          <rPr>
            <b/>
            <sz val="11"/>
            <color indexed="81"/>
            <rFont val="Calibri"/>
            <family val="2"/>
            <scheme val="minor"/>
          </rPr>
          <t>Direct payments to landowners to encourage them to take part in projects that are expected to result in a loss of future income-generating potential from the land affected (e.g. cultivated land flooded by a wetland restoration)</t>
        </r>
      </text>
    </comment>
    <comment ref="C37" authorId="1" shapeId="0" xr:uid="{44869DCB-03F3-44C7-BE60-D9B8B5029308}">
      <text>
        <r>
          <rPr>
            <b/>
            <sz val="11"/>
            <color indexed="81"/>
            <rFont val="Calibri"/>
            <family val="2"/>
            <scheme val="minor"/>
          </rPr>
          <t>Cost of staff that are tied to the project</t>
        </r>
      </text>
    </comment>
    <comment ref="C38" authorId="1" shapeId="0" xr:uid="{90EBBF93-BA1B-4E50-9F07-1A1A2F0EDC6E}">
      <text>
        <r>
          <rPr>
            <b/>
            <sz val="11"/>
            <color indexed="81"/>
            <rFont val="Calibri"/>
            <family val="2"/>
            <scheme val="minor"/>
          </rPr>
          <t>Vehicle, accommodations, and meals</t>
        </r>
      </text>
    </comment>
    <comment ref="C39" authorId="1" shapeId="0" xr:uid="{00E03173-2690-4ACA-A83B-E7CA4B7E9CB1}">
      <text>
        <r>
          <rPr>
            <b/>
            <sz val="11"/>
            <color indexed="81"/>
            <rFont val="Calibri"/>
            <family val="2"/>
            <scheme val="minor"/>
          </rPr>
          <t>May include:
*Board expenses
*Management costs
*Rent, phones, computer infrastructure</t>
        </r>
      </text>
    </comment>
    <comment ref="C40" authorId="1" shapeId="0" xr:uid="{FEE76810-3489-4CDE-B37D-0435C10FC1A8}">
      <text>
        <r>
          <rPr>
            <b/>
            <sz val="11"/>
            <color indexed="81"/>
            <rFont val="Calibri"/>
            <family val="2"/>
            <scheme val="minor"/>
          </rPr>
          <t>Should not be calculated as part of a day rate</t>
        </r>
      </text>
    </comment>
    <comment ref="E43" authorId="1" shapeId="0" xr:uid="{E64DB0BA-CF4D-4DE5-A197-BD1221AF0F3F}">
      <text>
        <r>
          <rPr>
            <b/>
            <sz val="11"/>
            <color indexed="81"/>
            <rFont val="Calibri"/>
            <family val="2"/>
            <scheme val="minor"/>
          </rPr>
          <t>Percentages are calculated from the total project cost and should sum to 100%</t>
        </r>
      </text>
    </comment>
    <comment ref="G43" authorId="1" shapeId="0" xr:uid="{47131DA0-9B1B-43FD-B289-A8C76C46F28A}">
      <text>
        <r>
          <rPr>
            <b/>
            <sz val="11"/>
            <color indexed="81"/>
            <rFont val="Calibri"/>
            <family val="2"/>
            <scheme val="minor"/>
          </rPr>
          <t>Percentages are calculated from the total Trust request and should sum to 100%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Diana Perez</author>
  </authors>
  <commentList>
    <comment ref="D7" authorId="0" shapeId="0" xr:uid="{E08F8190-0C8A-4382-A930-5329A540B026}">
      <text>
        <r>
          <rPr>
            <b/>
            <sz val="11"/>
            <color indexed="81"/>
            <rFont val="Calibri Light"/>
            <family val="2"/>
            <scheme val="major"/>
          </rPr>
          <t>Manually  enter a detailed description of each activity.</t>
        </r>
      </text>
    </comment>
    <comment ref="G30" authorId="0" shapeId="0" xr:uid="{C72A9B1A-1464-44AE-9ECB-27E2470E81D4}">
      <text>
        <r>
          <rPr>
            <b/>
            <sz val="11"/>
            <color indexed="81"/>
            <rFont val="Calibri"/>
            <family val="2"/>
            <scheme val="minor"/>
          </rPr>
          <t>Must equal the total Trusts Request in the Budget table (Cell E8)</t>
        </r>
      </text>
    </comment>
    <comment ref="I30" authorId="0" shapeId="0" xr:uid="{07D2A8DB-90DA-485B-9DCC-F0DF0A847E4A}">
      <text>
        <r>
          <rPr>
            <b/>
            <sz val="11"/>
            <color indexed="81"/>
            <rFont val="Calibri"/>
            <family val="2"/>
            <scheme val="minor"/>
          </rPr>
          <t>Must equal the total Project Budget in the Budget table (Cell H19)</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Taylor Toffan</author>
    <author>Roald Stander</author>
    <author>Samantha German</author>
  </authors>
  <commentList>
    <comment ref="C32" authorId="0" shapeId="0" xr:uid="{4BA348FA-66DD-408A-B5AF-09C62463F26D}">
      <text>
        <r>
          <rPr>
            <b/>
            <sz val="11"/>
            <color indexed="81"/>
            <rFont val="Calibri"/>
            <family val="2"/>
            <scheme val="minor"/>
          </rPr>
          <t xml:space="preserve">Include the tree/shrub species and number of each species planted in the additional outputs section 
Example: 
Activity = Trees Planted (Cottonwood) 
Unit= Number of trees 
Quantity = 10,000  </t>
        </r>
      </text>
    </comment>
    <comment ref="C33" authorId="0" shapeId="0" xr:uid="{EE390F87-E9CD-4BC1-8C47-F74736E1D6BB}">
      <text>
        <r>
          <rPr>
            <b/>
            <sz val="11"/>
            <color indexed="81"/>
            <rFont val="Calibri"/>
            <family val="2"/>
            <scheme val="minor"/>
          </rPr>
          <t xml:space="preserve">Include the tree/shrub species and number of each species planted in the additional outputs section 
Example: 
Activity = Trees Planted (Cottonwood) 
Unit= Number of trees 
Quantity = 10,000  </t>
        </r>
      </text>
    </comment>
    <comment ref="F37" authorId="1" shapeId="0" xr:uid="{901C7AB0-8C24-408B-8DE2-B330EABB6D07}">
      <text>
        <r>
          <rPr>
            <b/>
            <sz val="11"/>
            <color indexed="81"/>
            <rFont val="Calibri"/>
            <family val="2"/>
            <scheme val="minor"/>
          </rPr>
          <t>Include the proportion of Temporary (T), Extended (E), or Permanent (P). 
For example:
• 1 basin with equal parts T, E, and P
Enter 0.33 in each T, E, and P</t>
        </r>
      </text>
    </comment>
    <comment ref="I37" authorId="1" shapeId="0" xr:uid="{485350DE-5D24-40E7-87E7-2369A10AB0CF}">
      <text>
        <r>
          <rPr>
            <b/>
            <sz val="11"/>
            <color indexed="81"/>
            <rFont val="Calibri"/>
            <family val="2"/>
            <scheme val="minor"/>
          </rPr>
          <t>Include the proportion of Temporary (T), Extended (E), or Permanent (P). 
For example:
• 1 basin with equal parts T, E, and P
Enter 0.33 in each T, E, and P</t>
        </r>
      </text>
    </comment>
    <comment ref="C38" authorId="2" shapeId="0" xr:uid="{30FC7543-7948-4F85-B548-AD88059E5988}">
      <text>
        <r>
          <rPr>
            <b/>
            <sz val="10"/>
            <color indexed="81"/>
            <rFont val=" Calibri"/>
          </rPr>
          <t>Definition:
Holds water for a short period of time after spring melt or a large rain event, for the primary purpose of flood water mitigation.</t>
        </r>
      </text>
    </comment>
    <comment ref="C39" authorId="2" shapeId="0" xr:uid="{E16532C0-BB36-4B2B-BC32-BFCDCCF625DD}">
      <text>
        <r>
          <rPr>
            <b/>
            <sz val="10"/>
            <color indexed="81"/>
            <rFont val=" Calibri"/>
          </rPr>
          <t xml:space="preserve">Definition:
Generally, retains water for an extended period of time after spring melt or a large rain event but may be paritially or fully drained by late spring or early summer. 
Includes the added benefit of nutrient retention.  </t>
        </r>
      </text>
    </comment>
    <comment ref="C40" authorId="2" shapeId="0" xr:uid="{ED0413D9-140D-4D61-90F4-E6BA4847A7F0}">
      <text>
        <r>
          <rPr>
            <b/>
            <sz val="10"/>
            <color indexed="81"/>
            <rFont val=" Calibri"/>
          </rPr>
          <t xml:space="preserve">Definition:
Designed to drain only above full supply levels but may include overflow spillway. Can hold permanent water throughout the growing season. 
Includes the added benefits of nutrient retention, drought mitigation and groundwater recharge.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Diana Perez</author>
    <author>Taylor Toffan</author>
  </authors>
  <commentList>
    <comment ref="H17" authorId="0" shapeId="0" xr:uid="{84C35576-1900-41EF-8932-157C07E9E690}">
      <text>
        <r>
          <rPr>
            <b/>
            <sz val="11"/>
            <color indexed="81"/>
            <rFont val="Calibri"/>
            <family val="2"/>
            <scheme val="minor"/>
          </rPr>
          <t>Total Incentive Payments must equal amount in Cell F34 in the Project Budget</t>
        </r>
      </text>
    </comment>
    <comment ref="B18" authorId="1" shapeId="0" xr:uid="{8052FF7D-5E02-4AE2-A3C5-D249D7E26327}">
      <text>
        <r>
          <rPr>
            <b/>
            <sz val="11"/>
            <color indexed="81"/>
            <rFont val="Calibri"/>
            <family val="2"/>
            <scheme val="minor"/>
          </rPr>
          <t>Please use this area to explain any "other" activities or other relevant information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Samantha German</author>
    <author>tc={6ABDE90E-9657-4A15-AD23-C5BC907554A4}</author>
  </authors>
  <commentList>
    <comment ref="D72" authorId="0" shapeId="0" xr:uid="{66639BF6-0F34-412A-B42E-AEFD83123F27}">
      <text>
        <r>
          <rPr>
            <b/>
            <sz val="9"/>
            <color indexed="81"/>
            <rFont val="Tahoma"/>
            <family val="2"/>
          </rPr>
          <t>comprehensive planning of management of a farms resources to mitigate risks to air, land and water</t>
        </r>
      </text>
    </comment>
    <comment ref="D110" authorId="1" shapeId="0" xr:uid="{6ABDE90E-9657-4A15-AD23-C5BC907554A4}">
      <text>
        <t>[Threaded comment]
Your version of Excel allows you to read this threaded comment; however, any edits to it will get removed if the file is opened in a newer version of Excel. Learn more: https://go.microsoft.com/fwlink/?linkid=870924
Comment:
    including online magazine, blogs</t>
      </text>
    </comment>
  </commentList>
</comments>
</file>

<file path=xl/sharedStrings.xml><?xml version="1.0" encoding="utf-8"?>
<sst xmlns="http://schemas.openxmlformats.org/spreadsheetml/2006/main" count="724" uniqueCount="297">
  <si>
    <t>Activity Category</t>
  </si>
  <si>
    <t>Water Retention</t>
  </si>
  <si>
    <t>Innovative Approaches</t>
  </si>
  <si>
    <t>Other</t>
  </si>
  <si>
    <t xml:space="preserve">Notes: </t>
  </si>
  <si>
    <t>Temporary Wetlands</t>
  </si>
  <si>
    <t>Annual Cost per Activity</t>
  </si>
  <si>
    <t>TRUST-FUNDED</t>
  </si>
  <si>
    <t>MATCH-FUNDED</t>
  </si>
  <si>
    <t xml:space="preserve">TOTAL </t>
  </si>
  <si>
    <t xml:space="preserve">ACTIVITIES </t>
  </si>
  <si>
    <t>Acres</t>
  </si>
  <si>
    <t>Number of Basins</t>
  </si>
  <si>
    <t>Acre Feet</t>
  </si>
  <si>
    <t>Notes:</t>
  </si>
  <si>
    <t>Measure</t>
  </si>
  <si>
    <t>unit</t>
  </si>
  <si>
    <t>Wetland</t>
  </si>
  <si>
    <t>Conserved</t>
  </si>
  <si>
    <t>Enhanced</t>
  </si>
  <si>
    <t>Restored</t>
  </si>
  <si>
    <t xml:space="preserve">Total </t>
  </si>
  <si>
    <t>Riparian</t>
  </si>
  <si>
    <t>TOTAL</t>
  </si>
  <si>
    <t>Temporary</t>
  </si>
  <si>
    <t>Extended</t>
  </si>
  <si>
    <t xml:space="preserve">Permanent </t>
  </si>
  <si>
    <t>Total</t>
  </si>
  <si>
    <t>Number</t>
  </si>
  <si>
    <t>Cover Crop- Single Species</t>
  </si>
  <si>
    <t xml:space="preserve">Cover Crop- Multi Species </t>
  </si>
  <si>
    <t>Livestock Crossing</t>
  </si>
  <si>
    <t>Length (km)</t>
  </si>
  <si>
    <t>Shelterbelt Enhanced</t>
  </si>
  <si>
    <t>Events</t>
  </si>
  <si>
    <t>Units</t>
  </si>
  <si>
    <t xml:space="preserve">Quantity </t>
  </si>
  <si>
    <t>Total Match</t>
  </si>
  <si>
    <t xml:space="preserve">Equipment Rental </t>
  </si>
  <si>
    <t>Salaries &amp; Benefits or Day Rate</t>
  </si>
  <si>
    <t>Travel &amp; Field Costs</t>
  </si>
  <si>
    <t>Administration and Overhead associated  with Proposal</t>
  </si>
  <si>
    <t>Communications</t>
  </si>
  <si>
    <t>Applicant Organization Name:</t>
  </si>
  <si>
    <t>Materials and Supplies</t>
  </si>
  <si>
    <t>Construction Services</t>
  </si>
  <si>
    <t xml:space="preserve">Consulting/Professional Services </t>
  </si>
  <si>
    <t>Acquiring Interests in Land</t>
  </si>
  <si>
    <r>
      <rPr>
        <sz val="12"/>
        <rFont val="Agency FB"/>
        <family val="2"/>
      </rPr>
      <t>•</t>
    </r>
    <r>
      <rPr>
        <sz val="12"/>
        <rFont val="Calibri"/>
        <family val="2"/>
      </rPr>
      <t xml:space="preserve"> </t>
    </r>
    <r>
      <rPr>
        <sz val="12"/>
        <rFont val="Calibri"/>
        <family val="2"/>
        <scheme val="minor"/>
      </rPr>
      <t>Establishment Costs to Landowners</t>
    </r>
  </si>
  <si>
    <t>Activity Category
(Select from drop-down menu)</t>
  </si>
  <si>
    <t>Activity
(Select from drop-down menu)</t>
  </si>
  <si>
    <t>Length of Time for the Incentive Payment  (in years)</t>
  </si>
  <si>
    <t>Estimated Average Cost Per Acre</t>
  </si>
  <si>
    <t>Estimated Total Acres</t>
  </si>
  <si>
    <t>Total Cost (over incentive payment term)</t>
  </si>
  <si>
    <t>Plan</t>
  </si>
  <si>
    <t>Reports &amp; Assesments</t>
  </si>
  <si>
    <t>Mapping &amp; Modelling</t>
  </si>
  <si>
    <t>Workshop</t>
  </si>
  <si>
    <t>Tour</t>
  </si>
  <si>
    <t>Training Event</t>
  </si>
  <si>
    <t>Seminar</t>
  </si>
  <si>
    <t>Volunteer Stewardship</t>
  </si>
  <si>
    <t>Cultural/ceremonial activities</t>
  </si>
  <si>
    <t>Grassland</t>
  </si>
  <si>
    <t>Wooded</t>
  </si>
  <si>
    <t>Important: Additional information can be seen by hovering over the red triangle in the upper right corner of a cell</t>
  </si>
  <si>
    <t>Column1</t>
  </si>
  <si>
    <t>Provincial Government Funding</t>
  </si>
  <si>
    <t>Amount 
Cash</t>
  </si>
  <si>
    <t>Amount 
In-Kind</t>
  </si>
  <si>
    <t>Confirmed/
Pending</t>
  </si>
  <si>
    <t>Total Amount</t>
  </si>
  <si>
    <t>Total Project Revenue</t>
  </si>
  <si>
    <t>% of Total Project Cost</t>
  </si>
  <si>
    <t>Estimated Amount of Total Project Budget</t>
  </si>
  <si>
    <t>Estimated % of Total Project Budget</t>
  </si>
  <si>
    <t>Wetland Conservation</t>
  </si>
  <si>
    <t>Wetland Enhancement</t>
  </si>
  <si>
    <t>Wetland Restoration</t>
  </si>
  <si>
    <t>Grassland Conservation</t>
  </si>
  <si>
    <t>Grassland Enhancement</t>
  </si>
  <si>
    <t>Grassland Restoration</t>
  </si>
  <si>
    <t>Shelterbelt Enhancement</t>
  </si>
  <si>
    <t>Wooded Conservation</t>
  </si>
  <si>
    <t>Wooded Enhancement</t>
  </si>
  <si>
    <t>Wooded Restoration</t>
  </si>
  <si>
    <t>Riparian Conservation</t>
  </si>
  <si>
    <t>Riparian Enhancement</t>
  </si>
  <si>
    <t>Riparian Restoration</t>
  </si>
  <si>
    <t>Shelterbelt</t>
  </si>
  <si>
    <t>Cover Crops</t>
  </si>
  <si>
    <t>Prescribed/Controlled Burn</t>
  </si>
  <si>
    <t>Mechanical (mowing, herbicide application/wicking)</t>
  </si>
  <si>
    <t>Pasture improvement</t>
  </si>
  <si>
    <t>Delayed haying/mowing</t>
  </si>
  <si>
    <t>Delayed grazing</t>
  </si>
  <si>
    <t>SAR related BMP's</t>
  </si>
  <si>
    <t>Invasive species control (match only)</t>
  </si>
  <si>
    <t>Meetings</t>
  </si>
  <si>
    <t>Print Media</t>
  </si>
  <si>
    <t>Internet Media</t>
  </si>
  <si>
    <t>Broadcast Media</t>
  </si>
  <si>
    <t>Connecting People to Nature Infrastructure</t>
  </si>
  <si>
    <t>Signs</t>
  </si>
  <si>
    <t>Detailed Description</t>
  </si>
  <si>
    <t>Bank Stabilization (Riprap and other hardscape)</t>
  </si>
  <si>
    <t>Trust Project Category</t>
  </si>
  <si>
    <t>Budget Category</t>
  </si>
  <si>
    <t>Activity Category (Incentive Payment Table)</t>
  </si>
  <si>
    <t>Yes</t>
  </si>
  <si>
    <t>Confirmed</t>
  </si>
  <si>
    <t xml:space="preserve">Watersheds </t>
  </si>
  <si>
    <t>No</t>
  </si>
  <si>
    <t>Pending</t>
  </si>
  <si>
    <t>Habitat and Wildlife</t>
  </si>
  <si>
    <t>Construction services</t>
  </si>
  <si>
    <t xml:space="preserve">Other Wetlands </t>
  </si>
  <si>
    <t>Soil Health</t>
  </si>
  <si>
    <t>Riparian Area</t>
  </si>
  <si>
    <t>Innovation</t>
  </si>
  <si>
    <t xml:space="preserve">Consulting/professional services </t>
  </si>
  <si>
    <t xml:space="preserve">Upland Area </t>
  </si>
  <si>
    <t>Conservation Planning</t>
  </si>
  <si>
    <t>Aquiring Interests in Land</t>
  </si>
  <si>
    <t>Connecting People to Nature</t>
  </si>
  <si>
    <t>Landowner Incentive Payments</t>
  </si>
  <si>
    <t>Shelterbelt Establishment</t>
  </si>
  <si>
    <t>Landowner Establishment Costs</t>
  </si>
  <si>
    <t xml:space="preserve">Buffer Establishment </t>
  </si>
  <si>
    <t>Land Purchase</t>
  </si>
  <si>
    <t>Type other Activity here</t>
  </si>
  <si>
    <t>Conservation</t>
  </si>
  <si>
    <t>Enahncement</t>
  </si>
  <si>
    <t>Restoration</t>
  </si>
  <si>
    <t>Grazing management system</t>
  </si>
  <si>
    <t>Prescribed/controlled burn</t>
  </si>
  <si>
    <t>Nest Tunnels</t>
  </si>
  <si>
    <t>Cattle exclusion</t>
  </si>
  <si>
    <t>Column2</t>
  </si>
  <si>
    <t>Grassland_Enhancement</t>
  </si>
  <si>
    <t>Activity List</t>
  </si>
  <si>
    <t>Wooded_Enhancement</t>
  </si>
  <si>
    <t>Grassland_Conservation</t>
  </si>
  <si>
    <t>Grassland_Restoration</t>
  </si>
  <si>
    <t>Shelterbelt_Enhancement</t>
  </si>
  <si>
    <t>Wooded_Conservation</t>
  </si>
  <si>
    <t>Wooded_Restoration</t>
  </si>
  <si>
    <t>Wetland_Conservation</t>
  </si>
  <si>
    <t>Wetland_Enhancement</t>
  </si>
  <si>
    <t>Wetland_Restoration</t>
  </si>
  <si>
    <t>Riparian_Conservation</t>
  </si>
  <si>
    <t>Riparian_Enhancement</t>
  </si>
  <si>
    <t>Riparian_Restoration</t>
  </si>
  <si>
    <t>ACTIVITIES (BMPs)</t>
  </si>
  <si>
    <t>ACTIVITIES</t>
  </si>
  <si>
    <t>Documents and Mapping</t>
  </si>
  <si>
    <t>Acres Influenced</t>
  </si>
  <si>
    <t>Trail Enhancement</t>
  </si>
  <si>
    <t>Trail Creation</t>
  </si>
  <si>
    <t>Boardwalk</t>
  </si>
  <si>
    <t>Interpretative Signage</t>
  </si>
  <si>
    <t>Kiosk</t>
  </si>
  <si>
    <t>Boat Launch</t>
  </si>
  <si>
    <t>Erosion Control</t>
  </si>
  <si>
    <t>Property Signs</t>
  </si>
  <si>
    <t>Trails  sign - directional</t>
  </si>
  <si>
    <t>Cairn</t>
  </si>
  <si>
    <t>Dock</t>
  </si>
  <si>
    <t>Livestock Management Plan</t>
  </si>
  <si>
    <t>SAR Management Plan</t>
  </si>
  <si>
    <t>Resource Management Plan</t>
  </si>
  <si>
    <t>Land use Management Plan</t>
  </si>
  <si>
    <t>Conservation Management Plan</t>
  </si>
  <si>
    <t>Nitrogen Management Plan</t>
  </si>
  <si>
    <t>Pasture Assessment</t>
  </si>
  <si>
    <t>Baseline Documentation Report</t>
  </si>
  <si>
    <t>Map</t>
  </si>
  <si>
    <t>Model</t>
  </si>
  <si>
    <t>Documents &amp; Mapping</t>
  </si>
  <si>
    <t>CLASS 1</t>
  </si>
  <si>
    <t>CLASS 2</t>
  </si>
  <si>
    <t>CLASS 3</t>
  </si>
  <si>
    <t xml:space="preserve">Event </t>
  </si>
  <si>
    <t>Online</t>
  </si>
  <si>
    <t>In person</t>
  </si>
  <si>
    <t xml:space="preserve">Online </t>
  </si>
  <si>
    <t>Inperson</t>
  </si>
  <si>
    <t>Meeting</t>
  </si>
  <si>
    <t>Newspaper/Magazines</t>
  </si>
  <si>
    <t>Brochure</t>
  </si>
  <si>
    <t>Flyer</t>
  </si>
  <si>
    <t>Social Media</t>
  </si>
  <si>
    <t>Podcasts</t>
  </si>
  <si>
    <t xml:space="preserve">Webpage </t>
  </si>
  <si>
    <t>Email Blast</t>
  </si>
  <si>
    <t>Radio Ads</t>
  </si>
  <si>
    <t>TV ads</t>
  </si>
  <si>
    <t xml:space="preserve">Acres influenced </t>
  </si>
  <si>
    <t xml:space="preserve">Number of people </t>
  </si>
  <si>
    <t>Number of sessions</t>
  </si>
  <si>
    <t>Number of people reached</t>
  </si>
  <si>
    <t>Number of followers</t>
  </si>
  <si>
    <t>Number of downloads per episode</t>
  </si>
  <si>
    <t>Number of views</t>
  </si>
  <si>
    <t>Number of people reached (circulation #)</t>
  </si>
  <si>
    <t>kms</t>
  </si>
  <si>
    <t>NA</t>
  </si>
  <si>
    <t>Shelterbelt_Establishment</t>
  </si>
  <si>
    <t>Single species</t>
  </si>
  <si>
    <t>Multi species</t>
  </si>
  <si>
    <t>Fencing and/or off-site watering system</t>
  </si>
  <si>
    <t>Cattle exclusion (Fencing and/or off-site watering system)</t>
  </si>
  <si>
    <t>Grazing management system (Fencing and/or off-site watering system)</t>
  </si>
  <si>
    <t>Conserved through conservation agreement/easement (match only)</t>
  </si>
  <si>
    <t>Activity Description / BMPs
(Select from drop-down menu)</t>
  </si>
  <si>
    <t>Bufferstrips</t>
  </si>
  <si>
    <t>Pollinator habitat</t>
  </si>
  <si>
    <t>Native Restoration</t>
  </si>
  <si>
    <t>Tame Restoration</t>
  </si>
  <si>
    <t>Pollinator Habitat</t>
  </si>
  <si>
    <t>Woodland</t>
  </si>
  <si>
    <t>Shelterbelt Established</t>
  </si>
  <si>
    <t>Livestock crossing</t>
  </si>
  <si>
    <t>Grassed Waterways</t>
  </si>
  <si>
    <t>Bank Stabilization  (Riprap and other hardscape)</t>
  </si>
  <si>
    <r>
      <t xml:space="preserve">Total Project Cost </t>
    </r>
    <r>
      <rPr>
        <b/>
        <vertAlign val="superscript"/>
        <sz val="14"/>
        <color theme="0"/>
        <rFont val="Calibri"/>
        <family val="2"/>
        <scheme val="minor"/>
      </rPr>
      <t>1</t>
    </r>
  </si>
  <si>
    <r>
      <t xml:space="preserve"> Total Trust Request </t>
    </r>
    <r>
      <rPr>
        <b/>
        <vertAlign val="superscript"/>
        <sz val="14"/>
        <color theme="0"/>
        <rFont val="Calibri"/>
        <family val="2"/>
        <scheme val="minor"/>
      </rPr>
      <t>2</t>
    </r>
  </si>
  <si>
    <t>Nest Tunnels Installation</t>
  </si>
  <si>
    <t>Nest Tunnels Maintenance</t>
  </si>
  <si>
    <t xml:space="preserve">CHOOSE LANDSCAPE ACTIVITY </t>
  </si>
  <si>
    <t>Acres mapped/Acres modelled</t>
  </si>
  <si>
    <t>CHOOSE ADDITIONAL OUTPUTS</t>
  </si>
  <si>
    <t>Documents_and_Mapping</t>
  </si>
  <si>
    <t>Communications_General</t>
  </si>
  <si>
    <t>Connecting_People_to_Nature_Infrastructure</t>
  </si>
  <si>
    <t>Activity List IP</t>
  </si>
  <si>
    <t>Wetlands (Temporary)</t>
  </si>
  <si>
    <t>Wetlands (Other)</t>
  </si>
  <si>
    <t>Activity Type</t>
  </si>
  <si>
    <t>Enhancement</t>
  </si>
  <si>
    <t>Establishment</t>
  </si>
  <si>
    <t>Acres mapped/modelled</t>
  </si>
  <si>
    <t>Proposal Name:</t>
  </si>
  <si>
    <t>Proposal Start Date:</t>
  </si>
  <si>
    <t>Proposal End Date:</t>
  </si>
  <si>
    <t>Erosion_Control</t>
  </si>
  <si>
    <t>Cover_Crops</t>
  </si>
  <si>
    <t>Trust Funded Outputs</t>
  </si>
  <si>
    <t>Match Funded Outputs</t>
  </si>
  <si>
    <t>Communications General</t>
  </si>
  <si>
    <t>Activity Description / BMPs</t>
  </si>
  <si>
    <t>Metric</t>
  </si>
  <si>
    <t>Kilometers</t>
  </si>
  <si>
    <t>Acre feet</t>
  </si>
  <si>
    <t>Acres influenced</t>
  </si>
  <si>
    <t>Number of people</t>
  </si>
  <si>
    <t>Materials &amp; Supplies</t>
  </si>
  <si>
    <t>Administration &amp; Overhead</t>
  </si>
  <si>
    <t>Section B. Additional Activities</t>
  </si>
  <si>
    <t>Section A. Landscape Activities</t>
  </si>
  <si>
    <t>Water_Retention</t>
  </si>
  <si>
    <t>Permanent</t>
  </si>
  <si>
    <t>Grazing management system (Livestock crossing)</t>
  </si>
  <si>
    <t>Meters</t>
  </si>
  <si>
    <t>SUBTOTAL</t>
  </si>
  <si>
    <t>Conserved through incentive payments</t>
  </si>
  <si>
    <t>Temporary wetlands conserved through incentive payments</t>
  </si>
  <si>
    <t>Other wetlands conserved through incentive payments</t>
  </si>
  <si>
    <r>
      <t xml:space="preserve">        </t>
    </r>
    <r>
      <rPr>
        <b/>
        <sz val="30"/>
        <color theme="7" tint="-0.249977111117893"/>
        <rFont val="Calibri"/>
        <family val="2"/>
        <scheme val="minor"/>
      </rPr>
      <t xml:space="preserve"> </t>
    </r>
    <r>
      <rPr>
        <b/>
        <sz val="28"/>
        <color theme="7" tint="-0.249977111117893"/>
        <rFont val="Calibri"/>
        <family val="2"/>
        <scheme val="minor"/>
      </rPr>
      <t xml:space="preserve">The GROW Trust Spring 2022: </t>
    </r>
    <r>
      <rPr>
        <b/>
        <sz val="28"/>
        <color rgb="FF996600"/>
        <rFont val="Calibri"/>
        <family val="2"/>
        <scheme val="minor"/>
      </rPr>
      <t>Project Incentive Payment</t>
    </r>
  </si>
  <si>
    <t>N/A</t>
  </si>
  <si>
    <t>Shrub Control via mowing or herbicide</t>
  </si>
  <si>
    <t>Wetlands conserved through conservation agreement/easement (match only)</t>
  </si>
  <si>
    <t>A. Funding Sources</t>
  </si>
  <si>
    <t>B. Budget Categories</t>
  </si>
  <si>
    <t>Direct Project Costs</t>
  </si>
  <si>
    <t>Delivery Costs</t>
  </si>
  <si>
    <t>Other Costs</t>
  </si>
  <si>
    <t>Important:
• If applicable to your project, include the information related to the incentive payments (only incentive payments requested from The GROW Trust). 
• If your project does not include incentive payments, leave this section blank</t>
  </si>
  <si>
    <r>
      <rPr>
        <b/>
        <sz val="13"/>
        <color theme="1"/>
        <rFont val="Calibri"/>
        <family val="2"/>
        <scheme val="minor"/>
      </rPr>
      <t xml:space="preserve">This document contains four table templates: </t>
    </r>
    <r>
      <rPr>
        <sz val="13"/>
        <color theme="1"/>
        <rFont val="Calibri"/>
        <family val="2"/>
        <scheme val="minor"/>
      </rPr>
      <t xml:space="preserve"> 
A. Project Information
B. Project Budget
C. Project Workplan
D. Project Output
</t>
    </r>
    <r>
      <rPr>
        <b/>
        <sz val="13"/>
        <color theme="1"/>
        <rFont val="Calibri"/>
        <family val="2"/>
        <scheme val="minor"/>
      </rPr>
      <t xml:space="preserve">Instructions:
</t>
    </r>
    <r>
      <rPr>
        <sz val="13"/>
        <color theme="1"/>
        <rFont val="Calibri"/>
        <family val="2"/>
        <scheme val="minor"/>
      </rPr>
      <t xml:space="preserve">• Read the Applicant Guide for detailed instructions on how to fill out this table package
• Please ensure all text is visible within the cells. Expand the rows if necessary
• Ensure that all information is entered correctly and is consistent throughout the proposal
</t>
    </r>
    <r>
      <rPr>
        <i/>
        <sz val="13.5"/>
        <color theme="1"/>
        <rFont val="Calibri"/>
        <family val="2"/>
        <scheme val="minor"/>
      </rPr>
      <t>For any questions regarding your proposal and how to use these templates, please contact your designated Grants Associate.</t>
    </r>
  </si>
  <si>
    <r>
      <t xml:space="preserve">    </t>
    </r>
    <r>
      <rPr>
        <b/>
        <sz val="28"/>
        <color theme="7" tint="-0.249977111117893"/>
        <rFont val="Calibri"/>
        <family val="2"/>
        <scheme val="minor"/>
      </rPr>
      <t xml:space="preserve">       The Conservation Trust Spring 2023: </t>
    </r>
    <r>
      <rPr>
        <b/>
        <sz val="28"/>
        <color rgb="FF996600"/>
        <rFont val="Calibri"/>
        <family val="2"/>
        <scheme val="minor"/>
      </rPr>
      <t>Project Information</t>
    </r>
  </si>
  <si>
    <r>
      <t xml:space="preserve">    </t>
    </r>
    <r>
      <rPr>
        <b/>
        <sz val="30"/>
        <color theme="7" tint="-0.249977111117893"/>
        <rFont val="Calibri"/>
        <family val="2"/>
        <scheme val="minor"/>
      </rPr>
      <t xml:space="preserve">       The Conservation Trust Spring 2023: </t>
    </r>
    <r>
      <rPr>
        <b/>
        <sz val="30"/>
        <color rgb="FF996600"/>
        <rFont val="Calibri"/>
        <family val="2"/>
        <scheme val="minor"/>
      </rPr>
      <t xml:space="preserve">Project Budget </t>
    </r>
  </si>
  <si>
    <r>
      <t xml:space="preserve">        </t>
    </r>
    <r>
      <rPr>
        <b/>
        <sz val="32"/>
        <color theme="7" tint="-0.249977111117893"/>
        <rFont val="Calibri"/>
        <family val="2"/>
        <scheme val="minor"/>
      </rPr>
      <t xml:space="preserve"> The Conservation Trust Spring 2023: </t>
    </r>
    <r>
      <rPr>
        <b/>
        <sz val="32"/>
        <color rgb="FF996600"/>
        <rFont val="Calibri"/>
        <family val="2"/>
        <scheme val="minor"/>
      </rPr>
      <t xml:space="preserve">Project Workplan  </t>
    </r>
  </si>
  <si>
    <r>
      <t xml:space="preserve">               </t>
    </r>
    <r>
      <rPr>
        <b/>
        <sz val="25"/>
        <color theme="7" tint="-0.249977111117893"/>
        <rFont val="Calibri"/>
        <family val="2"/>
        <scheme val="minor"/>
      </rPr>
      <t xml:space="preserve">The Conservation Trust Spring 2023: </t>
    </r>
    <r>
      <rPr>
        <b/>
        <sz val="25"/>
        <color theme="7" tint="-0.499984740745262"/>
        <rFont val="Calibri"/>
        <family val="2"/>
        <scheme val="minor"/>
      </rPr>
      <t>Project Output</t>
    </r>
  </si>
  <si>
    <t>The Conservation Trust</t>
  </si>
  <si>
    <t>Match Ratio</t>
  </si>
  <si>
    <r>
      <t xml:space="preserve">Total Project Cost  
</t>
    </r>
    <r>
      <rPr>
        <b/>
        <sz val="8"/>
        <color theme="1"/>
        <rFont val="Calibri"/>
        <family val="2"/>
        <scheme val="minor"/>
      </rPr>
      <t>Including Trust &amp; Match funds 
(in-kind and cash)</t>
    </r>
  </si>
  <si>
    <t>Total Trust Request</t>
  </si>
  <si>
    <r>
      <rPr>
        <b/>
        <sz val="11.5"/>
        <color theme="1"/>
        <rFont val="Calibri"/>
        <family val="2"/>
        <scheme val="minor"/>
      </rPr>
      <t>*Payments to Landowners:</t>
    </r>
    <r>
      <rPr>
        <sz val="11.5"/>
        <color theme="1"/>
        <rFont val="Calibri"/>
        <family val="2"/>
        <scheme val="minor"/>
      </rPr>
      <t xml:space="preserve"> If you are considering including incentive payments to landowners, please contact a Trusts Grant Associate.</t>
    </r>
  </si>
  <si>
    <t>Payments to Landowners:</t>
  </si>
  <si>
    <t>• Incentive Payments to Landowners*</t>
  </si>
  <si>
    <r>
      <rPr>
        <b/>
        <u/>
        <sz val="11.5"/>
        <rFont val="Calibri"/>
        <family val="2"/>
        <scheme val="minor"/>
      </rPr>
      <t>Important Notes:</t>
    </r>
    <r>
      <rPr>
        <b/>
        <sz val="11.5"/>
        <rFont val="Calibri"/>
        <family val="2"/>
        <scheme val="minor"/>
      </rPr>
      <t xml:space="preserve">
</t>
    </r>
    <r>
      <rPr>
        <sz val="11.5"/>
        <rFont val="Calibri"/>
        <family val="2"/>
        <scheme val="minor"/>
      </rPr>
      <t>1. Funding Source totals (Cell H19) must equal expenses (Cell D43) with a zero balance
2. Total Trust Request (Cell F43) must equal amount entered in Cell E8</t>
    </r>
  </si>
  <si>
    <t>Estimated Amount of Total
Trust Request</t>
  </si>
  <si>
    <t>Estimated % of Total
Trust Request</t>
  </si>
  <si>
    <t xml:space="preserve">% of  Total Trust Request       </t>
  </si>
  <si>
    <t>Beneficial Management Practices Associated with Landscape Activities</t>
  </si>
  <si>
    <r>
      <t xml:space="preserve">•Please read the Applicant Guide for instructions on how to fill out the Project Workplan
• </t>
    </r>
    <r>
      <rPr>
        <b/>
        <sz val="13"/>
        <color rgb="FFC00000"/>
        <rFont val="Calibri"/>
        <family val="2"/>
        <scheme val="minor"/>
      </rPr>
      <t>If you require additional rows in the Workplan, do not insert from the last row, instead select a row from closer to the center to ensure auto-calculations do not error. If an error occurs, reach out to your Grants Associate for assistance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</si>
</sst>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 #,##0_-;\-* #,##0_-;_-* &quot;-&quot;_-;_-@_-"/>
    <numFmt numFmtId="165" formatCode="_-* #,##0.00_-;\-* #,##0.00_-;_-* &quot;-&quot;??_-;_-@_-"/>
    <numFmt numFmtId="166" formatCode="_-* #,##0.0_-;\-* #,##0.0_-;_-* &quot;-&quot;_-;_-@_-"/>
    <numFmt numFmtId="167" formatCode="_-* #,##0.00_-;\-* #,##0.00_-;_-* &quot;-&quot;_-;_-@_-"/>
    <numFmt numFmtId="168" formatCode="_(&quot;$&quot;* #,##0_);_(&quot;$&quot;* \(#,##0\);_(&quot;$&quot;* &quot;-&quot;??_);_(@_)"/>
    <numFmt numFmtId="169" formatCode="0.00&quot; : 1&quot;"/>
  </numFmts>
  <fonts count="7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28"/>
      <color theme="1" tint="0.34998626667073579"/>
      <name val="Calibri Light"/>
      <family val="2"/>
      <scheme val="major"/>
    </font>
    <font>
      <b/>
      <sz val="25"/>
      <color theme="7" tint="-0.249977111117893"/>
      <name val="Calibri"/>
      <family val="2"/>
      <scheme val="minor"/>
    </font>
    <font>
      <sz val="9"/>
      <color theme="1" tint="0.34998626667073579"/>
      <name val="Calibri"/>
      <family val="2"/>
      <scheme val="minor"/>
    </font>
    <font>
      <b/>
      <sz val="12"/>
      <color theme="0"/>
      <name val="Calibri"/>
      <family val="2"/>
      <scheme val="minor"/>
    </font>
    <font>
      <b/>
      <sz val="14"/>
      <color rgb="FFFF0000"/>
      <name val="Calibri"/>
      <family val="2"/>
      <scheme val="minor"/>
    </font>
    <font>
      <b/>
      <sz val="16"/>
      <color rgb="FF8C6239"/>
      <name val="Calibri"/>
      <family val="2"/>
      <scheme val="minor"/>
    </font>
    <font>
      <sz val="16"/>
      <color theme="1"/>
      <name val="Calibri"/>
      <family val="2"/>
      <scheme val="minor"/>
    </font>
    <font>
      <b/>
      <sz val="10"/>
      <color theme="0"/>
      <name val="Calibri"/>
      <family val="2"/>
      <scheme val="minor"/>
    </font>
    <font>
      <sz val="12"/>
      <color theme="1"/>
      <name val="Calibri"/>
      <family val="2"/>
      <scheme val="minor"/>
    </font>
    <font>
      <b/>
      <sz val="15"/>
      <color theme="1"/>
      <name val="Calibri"/>
      <family val="2"/>
      <scheme val="minor"/>
    </font>
    <font>
      <b/>
      <sz val="14"/>
      <color theme="0"/>
      <name val="Calibri"/>
      <family val="2"/>
      <scheme val="minor"/>
    </font>
    <font>
      <sz val="11"/>
      <name val="Calibri"/>
      <family val="2"/>
      <scheme val="minor"/>
    </font>
    <font>
      <b/>
      <sz val="16"/>
      <color theme="0"/>
      <name val="Calibri"/>
      <family val="2"/>
      <scheme val="minor"/>
    </font>
    <font>
      <sz val="10"/>
      <color theme="1"/>
      <name val="Calibri"/>
      <family val="2"/>
      <scheme val="minor"/>
    </font>
    <font>
      <b/>
      <sz val="9"/>
      <color theme="0"/>
      <name val="Calibri"/>
      <family val="2"/>
      <scheme val="minor"/>
    </font>
    <font>
      <b/>
      <sz val="11"/>
      <name val="Calibri"/>
      <family val="2"/>
      <scheme val="minor"/>
    </font>
    <font>
      <sz val="11"/>
      <color rgb="FFFFFF00"/>
      <name val="Calibri"/>
      <family val="2"/>
      <scheme val="minor"/>
    </font>
    <font>
      <b/>
      <sz val="10"/>
      <color indexed="81"/>
      <name val=" Calibri"/>
    </font>
    <font>
      <sz val="11"/>
      <color rgb="FFFF0000"/>
      <name val="Calibri"/>
      <family val="2"/>
      <scheme val="minor"/>
    </font>
    <font>
      <b/>
      <sz val="9"/>
      <color theme="1" tint="0.34998626667073579"/>
      <name val="Calibri Light"/>
      <family val="2"/>
      <scheme val="major"/>
    </font>
    <font>
      <b/>
      <sz val="20"/>
      <color rgb="FF996600"/>
      <name val="Calibri"/>
      <family val="2"/>
      <scheme val="minor"/>
    </font>
    <font>
      <b/>
      <i/>
      <sz val="11"/>
      <color theme="0" tint="-0.34998626667073579"/>
      <name val="Calibri"/>
      <family val="2"/>
      <scheme val="minor"/>
    </font>
    <font>
      <b/>
      <sz val="12"/>
      <color theme="1"/>
      <name val="Calibri"/>
      <family val="2"/>
      <scheme val="minor"/>
    </font>
    <font>
      <b/>
      <sz val="12"/>
      <name val="Calibri"/>
      <family val="2"/>
      <scheme val="minor"/>
    </font>
    <font>
      <sz val="12"/>
      <name val="Calibri"/>
      <family val="2"/>
      <scheme val="minor"/>
    </font>
    <font>
      <b/>
      <sz val="14"/>
      <name val="Calibri"/>
      <family val="2"/>
      <scheme val="minor"/>
    </font>
    <font>
      <b/>
      <sz val="11"/>
      <color indexed="81"/>
      <name val="Calibri"/>
      <family val="2"/>
      <scheme val="minor"/>
    </font>
    <font>
      <b/>
      <sz val="9"/>
      <color indexed="81"/>
      <name val="Tahoma"/>
      <family val="2"/>
    </font>
    <font>
      <b/>
      <sz val="14"/>
      <color theme="1"/>
      <name val="Calibri"/>
      <family val="2"/>
      <scheme val="minor"/>
    </font>
    <font>
      <b/>
      <sz val="25"/>
      <color theme="7" tint="-0.499984740745262"/>
      <name val="Calibri"/>
      <family val="2"/>
      <scheme val="minor"/>
    </font>
    <font>
      <b/>
      <sz val="13"/>
      <name val="Calibri"/>
      <family val="2"/>
      <scheme val="minor"/>
    </font>
    <font>
      <b/>
      <sz val="13"/>
      <color theme="1"/>
      <name val="Calibri"/>
      <family val="2"/>
      <scheme val="minor"/>
    </font>
    <font>
      <sz val="25"/>
      <color theme="1"/>
      <name val="Calibri"/>
      <family val="2"/>
      <scheme val="minor"/>
    </font>
    <font>
      <sz val="12"/>
      <name val="Agency FB"/>
      <family val="2"/>
    </font>
    <font>
      <sz val="12"/>
      <name val="Calibri"/>
      <family val="2"/>
    </font>
    <font>
      <sz val="11.5"/>
      <name val="Calibri"/>
      <family val="2"/>
      <scheme val="minor"/>
    </font>
    <font>
      <b/>
      <sz val="32"/>
      <color rgb="FF8C6239"/>
      <name val="Calibri"/>
      <family val="2"/>
      <scheme val="minor"/>
    </font>
    <font>
      <b/>
      <sz val="30"/>
      <color theme="7" tint="-0.249977111117893"/>
      <name val="Calibri"/>
      <family val="2"/>
      <scheme val="minor"/>
    </font>
    <font>
      <b/>
      <sz val="28"/>
      <color theme="7" tint="-0.249977111117893"/>
      <name val="Calibri"/>
      <family val="2"/>
      <scheme val="minor"/>
    </font>
    <font>
      <b/>
      <sz val="28"/>
      <color rgb="FF996600"/>
      <name val="Calibri"/>
      <family val="2"/>
      <scheme val="minor"/>
    </font>
    <font>
      <b/>
      <sz val="32"/>
      <color theme="7" tint="-0.249977111117893"/>
      <name val="Calibri"/>
      <family val="2"/>
      <scheme val="minor"/>
    </font>
    <font>
      <b/>
      <sz val="32"/>
      <color rgb="FF996600"/>
      <name val="Calibri"/>
      <family val="2"/>
      <scheme val="minor"/>
    </font>
    <font>
      <b/>
      <sz val="10"/>
      <name val="Calibri Light"/>
      <family val="2"/>
      <scheme val="major"/>
    </font>
    <font>
      <b/>
      <sz val="13"/>
      <color theme="0"/>
      <name val="Calibri"/>
      <family val="2"/>
      <scheme val="minor"/>
    </font>
    <font>
      <b/>
      <sz val="10"/>
      <color indexed="10"/>
      <name val="Arial"/>
      <family val="2"/>
    </font>
    <font>
      <sz val="11"/>
      <color rgb="FF996600"/>
      <name val="Calibri"/>
      <family val="2"/>
      <scheme val="minor"/>
    </font>
    <font>
      <b/>
      <sz val="20"/>
      <color theme="0"/>
      <name val="Calibri"/>
      <family val="2"/>
      <scheme val="minor"/>
    </font>
    <font>
      <b/>
      <sz val="22"/>
      <color theme="0"/>
      <name val="Calibri"/>
      <family val="2"/>
      <scheme val="minor"/>
    </font>
    <font>
      <b/>
      <vertAlign val="superscript"/>
      <sz val="14"/>
      <color theme="0"/>
      <name val="Calibri"/>
      <family val="2"/>
      <scheme val="minor"/>
    </font>
    <font>
      <b/>
      <sz val="11"/>
      <color indexed="81"/>
      <name val="Calibri"/>
      <family val="2"/>
    </font>
    <font>
      <sz val="14"/>
      <color theme="1"/>
      <name val="Calibri"/>
      <family val="2"/>
      <scheme val="minor"/>
    </font>
    <font>
      <b/>
      <sz val="10"/>
      <name val="Calibri"/>
      <family val="2"/>
      <scheme val="minor"/>
    </font>
    <font>
      <b/>
      <sz val="10"/>
      <color theme="1"/>
      <name val="Calibri"/>
      <family val="2"/>
      <scheme val="minor"/>
    </font>
    <font>
      <i/>
      <sz val="11"/>
      <color theme="1"/>
      <name val="Calibri"/>
      <family val="2"/>
      <scheme val="minor"/>
    </font>
    <font>
      <sz val="11.5"/>
      <color rgb="FFFF0000"/>
      <name val="Calibri"/>
      <family val="2"/>
      <scheme val="minor"/>
    </font>
    <font>
      <sz val="9"/>
      <color theme="1"/>
      <name val="Calibri"/>
      <family val="2"/>
      <scheme val="minor"/>
    </font>
    <font>
      <b/>
      <sz val="28"/>
      <color rgb="FF8C6239"/>
      <name val="Calibri"/>
      <family val="2"/>
      <scheme val="minor"/>
    </font>
    <font>
      <b/>
      <sz val="14"/>
      <color theme="1" tint="0.34998626667073579"/>
      <name val="Calibri Light"/>
      <family val="2"/>
      <scheme val="major"/>
    </font>
    <font>
      <b/>
      <sz val="12"/>
      <color theme="1" tint="0.34998626667073579"/>
      <name val="Calibri Light"/>
      <family val="2"/>
      <scheme val="major"/>
    </font>
    <font>
      <sz val="13"/>
      <color theme="1"/>
      <name val="Calibri"/>
      <family val="2"/>
      <scheme val="minor"/>
    </font>
    <font>
      <i/>
      <sz val="13.5"/>
      <color theme="1"/>
      <name val="Calibri"/>
      <family val="2"/>
      <scheme val="minor"/>
    </font>
    <font>
      <b/>
      <sz val="12"/>
      <color theme="1" tint="0.249977111117893"/>
      <name val="Calibri"/>
      <family val="2"/>
      <scheme val="minor"/>
    </font>
    <font>
      <b/>
      <sz val="11"/>
      <color indexed="81"/>
      <name val="Calibri Light"/>
      <family val="2"/>
      <scheme val="major"/>
    </font>
    <font>
      <b/>
      <sz val="13"/>
      <color rgb="FFC00000"/>
      <name val="Calibri"/>
      <family val="2"/>
      <scheme val="minor"/>
    </font>
    <font>
      <b/>
      <sz val="8"/>
      <color theme="1"/>
      <name val="Calibri"/>
      <family val="2"/>
      <scheme val="minor"/>
    </font>
    <font>
      <sz val="11.5"/>
      <color theme="1"/>
      <name val="Calibri"/>
      <family val="2"/>
      <scheme val="minor"/>
    </font>
    <font>
      <b/>
      <sz val="11.5"/>
      <color theme="1"/>
      <name val="Calibri"/>
      <family val="2"/>
      <scheme val="minor"/>
    </font>
    <font>
      <b/>
      <sz val="30"/>
      <color rgb="FF8C6239"/>
      <name val="Calibri"/>
      <family val="2"/>
      <scheme val="minor"/>
    </font>
    <font>
      <b/>
      <sz val="30"/>
      <color rgb="FF996600"/>
      <name val="Calibri"/>
      <family val="2"/>
      <scheme val="minor"/>
    </font>
    <font>
      <b/>
      <sz val="11.5"/>
      <name val="Calibri"/>
      <family val="2"/>
      <scheme val="minor"/>
    </font>
    <font>
      <b/>
      <u/>
      <sz val="11.5"/>
      <name val="Calibri"/>
      <family val="2"/>
      <scheme val="minor"/>
    </font>
  </fonts>
  <fills count="34">
    <fill>
      <patternFill patternType="none"/>
    </fill>
    <fill>
      <patternFill patternType="gray125"/>
    </fill>
    <fill>
      <patternFill patternType="solid">
        <fgColor rgb="FF0070C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theme="7" tint="0.39997558519241921"/>
        <bgColor indexed="64"/>
      </patternFill>
    </fill>
    <fill>
      <patternFill patternType="solid">
        <fgColor theme="0" tint="-0.249977111117893"/>
        <bgColor rgb="FF000000"/>
      </patternFill>
    </fill>
    <fill>
      <patternFill patternType="solid">
        <fgColor theme="8" tint="0.79998168889431442"/>
        <bgColor theme="8" tint="0.79998168889431442"/>
      </patternFill>
    </fill>
    <fill>
      <patternFill patternType="solid">
        <fgColor theme="8"/>
        <bgColor theme="8"/>
      </patternFill>
    </fill>
    <fill>
      <patternFill patternType="solid">
        <fgColor theme="2" tint="-0.499984740745262"/>
        <bgColor indexed="64"/>
      </patternFill>
    </fill>
    <fill>
      <patternFill patternType="solid">
        <fgColor theme="6" tint="0.79998168889431442"/>
        <bgColor indexed="64"/>
      </patternFill>
    </fill>
    <fill>
      <patternFill patternType="solid">
        <fgColor theme="4" tint="-0.249977111117893"/>
        <bgColor theme="8" tint="0.79998168889431442"/>
      </patternFill>
    </fill>
    <fill>
      <patternFill patternType="solid">
        <fgColor theme="4" tint="-0.249977111117893"/>
        <bgColor theme="4"/>
      </patternFill>
    </fill>
    <fill>
      <patternFill patternType="solid">
        <fgColor theme="4" tint="0.79998168889431442"/>
        <bgColor theme="8" tint="0.79998168889431442"/>
      </patternFill>
    </fill>
    <fill>
      <patternFill patternType="solid">
        <fgColor theme="5"/>
        <bgColor theme="8" tint="0.79998168889431442"/>
      </patternFill>
    </fill>
  </fills>
  <borders count="166">
    <border>
      <left/>
      <right/>
      <top/>
      <bottom/>
      <diagonal/>
    </border>
    <border>
      <left/>
      <right/>
      <top/>
      <bottom style="medium">
        <color indexed="64"/>
      </bottom>
      <diagonal/>
    </border>
    <border>
      <left/>
      <right/>
      <top style="medium">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theme="0" tint="-0.34998626667073579"/>
      </left>
      <right style="thin">
        <color theme="0" tint="-0.34998626667073579"/>
      </right>
      <top style="thin">
        <color indexed="64"/>
      </top>
      <bottom style="thin">
        <color theme="0" tint="-0.34998626667073579"/>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2" tint="-0.499984740745262"/>
      </right>
      <top style="thin">
        <color theme="2" tint="-0.499984740745262"/>
      </top>
      <bottom style="thin">
        <color theme="2" tint="-0.499984740745262"/>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theme="4" tint="0.39997558519241921"/>
      </left>
      <right/>
      <top style="thin">
        <color theme="4" tint="0.39997558519241921"/>
      </top>
      <bottom style="thin">
        <color theme="4" tint="0.3999755851924192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medium">
        <color indexed="64"/>
      </right>
      <top style="thin">
        <color theme="2" tint="-0.499984740745262"/>
      </top>
      <bottom style="thin">
        <color theme="2" tint="-0.499984740745262"/>
      </bottom>
      <diagonal/>
    </border>
    <border diagonalUp="1" diagonalDown="1">
      <left style="thin">
        <color theme="2" tint="-0.499984740745262"/>
      </left>
      <right style="medium">
        <color indexed="64"/>
      </right>
      <top style="thin">
        <color theme="2" tint="-0.499984740745262"/>
      </top>
      <bottom style="thin">
        <color theme="2" tint="-0.499984740745262"/>
      </bottom>
      <diagonal style="thin">
        <color theme="6" tint="-0.24994659260841701"/>
      </diagonal>
    </border>
    <border>
      <left style="medium">
        <color indexed="64"/>
      </left>
      <right style="thin">
        <color theme="2" tint="-0.499984740745262"/>
      </right>
      <top style="thin">
        <color theme="2" tint="-0.499984740745262"/>
      </top>
      <bottom/>
      <diagonal/>
    </border>
    <border>
      <left style="thin">
        <color theme="2" tint="-0.499984740745262"/>
      </left>
      <right style="thin">
        <color theme="2" tint="-0.499984740745262"/>
      </right>
      <top style="thin">
        <color theme="2" tint="-0.499984740745262"/>
      </top>
      <bottom/>
      <diagonal/>
    </border>
    <border>
      <left style="medium">
        <color indexed="64"/>
      </left>
      <right style="thin">
        <color theme="2" tint="-0.499984740745262"/>
      </right>
      <top style="thick">
        <color theme="2" tint="-0.499984740745262"/>
      </top>
      <bottom style="medium">
        <color indexed="64"/>
      </bottom>
      <diagonal/>
    </border>
    <border>
      <left style="thin">
        <color theme="2" tint="-0.499984740745262"/>
      </left>
      <right style="thin">
        <color theme="2" tint="-0.499984740745262"/>
      </right>
      <top style="thick">
        <color theme="2" tint="-0.499984740745262"/>
      </top>
      <bottom style="medium">
        <color indexed="64"/>
      </bottom>
      <diagonal/>
    </border>
    <border>
      <left style="thin">
        <color indexed="64"/>
      </left>
      <right/>
      <top style="thin">
        <color indexed="64"/>
      </top>
      <bottom style="thin">
        <color theme="0" tint="-0.249977111117893"/>
      </bottom>
      <diagonal/>
    </border>
    <border diagonalUp="1" diagonalDown="1">
      <left style="thin">
        <color theme="0" tint="-0.249977111117893"/>
      </left>
      <right style="thin">
        <color indexed="64"/>
      </right>
      <top style="thin">
        <color indexed="64"/>
      </top>
      <bottom style="thin">
        <color theme="0" tint="-0.249977111117893"/>
      </bottom>
      <diagonal style="thin">
        <color theme="0" tint="-0.24994659260841701"/>
      </diagonal>
    </border>
    <border>
      <left style="thin">
        <color indexed="64"/>
      </left>
      <right/>
      <top style="thin">
        <color theme="0" tint="-0.249977111117893"/>
      </top>
      <bottom style="thin">
        <color theme="0" tint="-0.249977111117893"/>
      </bottom>
      <diagonal/>
    </border>
    <border diagonalUp="1" diagonalDown="1">
      <left style="thin">
        <color theme="0" tint="-0.249977111117893"/>
      </left>
      <right style="thin">
        <color indexed="64"/>
      </right>
      <top style="thin">
        <color theme="0" tint="-0.249977111117893"/>
      </top>
      <bottom style="thin">
        <color theme="0" tint="-0.249977111117893"/>
      </bottom>
      <diagonal style="thin">
        <color theme="0" tint="-0.24994659260841701"/>
      </diagonal>
    </border>
    <border>
      <left style="thin">
        <color indexed="64"/>
      </left>
      <right/>
      <top style="thin">
        <color theme="0" tint="-0.34998626667073579"/>
      </top>
      <bottom style="thin">
        <color indexed="64"/>
      </bottom>
      <diagonal/>
    </border>
    <border>
      <left style="thin">
        <color theme="0" tint="-0.249977111117893"/>
      </left>
      <right style="thin">
        <color theme="0" tint="-0.249977111117893"/>
      </right>
      <top style="thin">
        <color indexed="64"/>
      </top>
      <bottom style="thin">
        <color theme="0" tint="-0.249977111117893"/>
      </bottom>
      <diagonal/>
    </border>
    <border>
      <left style="thin">
        <color indexed="64"/>
      </left>
      <right/>
      <top style="thin">
        <color theme="0" tint="-0.249977111117893"/>
      </top>
      <bottom style="thin">
        <color indexed="64"/>
      </bottom>
      <diagonal/>
    </border>
    <border>
      <left style="thin">
        <color indexed="64"/>
      </left>
      <right style="thin">
        <color indexed="64"/>
      </right>
      <top/>
      <bottom style="thin">
        <color indexed="64"/>
      </bottom>
      <diagonal/>
    </border>
    <border>
      <left style="thin">
        <color indexed="64"/>
      </left>
      <right/>
      <top style="thin">
        <color theme="0" tint="-0.249977111117893"/>
      </top>
      <bottom/>
      <diagonal/>
    </border>
    <border>
      <left style="thin">
        <color indexed="64"/>
      </left>
      <right/>
      <top/>
      <bottom style="thin">
        <color indexed="64"/>
      </bottom>
      <diagonal/>
    </border>
    <border>
      <left/>
      <right/>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right/>
      <top style="medium">
        <color indexed="64"/>
      </top>
      <bottom style="thin">
        <color indexed="64"/>
      </bottom>
      <diagonal/>
    </border>
    <border>
      <left/>
      <right/>
      <top style="thin">
        <color theme="8" tint="0.39997558519241921"/>
      </top>
      <bottom style="thin">
        <color theme="8" tint="0.39997558519241921"/>
      </bottom>
      <diagonal/>
    </border>
    <border diagonalUp="1" diagonalDown="1">
      <left style="thin">
        <color theme="2" tint="-0.499984740745262"/>
      </left>
      <right style="thin">
        <color theme="2" tint="-0.499984740745262"/>
      </right>
      <top style="thin">
        <color theme="2" tint="-0.499984740745262"/>
      </top>
      <bottom style="thin">
        <color theme="2" tint="-0.499984740745262"/>
      </bottom>
      <diagonal style="thin">
        <color theme="2" tint="-0.499984740745262"/>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theme="8" tint="0.39997558519241921"/>
      </bottom>
      <diagonal/>
    </border>
    <border>
      <left/>
      <right/>
      <top style="thin">
        <color theme="8" tint="0.39997558519241921"/>
      </top>
      <bottom/>
      <diagonal/>
    </border>
    <border>
      <left style="thin">
        <color theme="4" tint="0.39997558519241921"/>
      </left>
      <right style="thin">
        <color theme="4" tint="0.39997558519241921"/>
      </right>
      <top style="thin">
        <color theme="8" tint="0.39997558519241921"/>
      </top>
      <bottom style="thin">
        <color theme="8" tint="0.39997558519241921"/>
      </bottom>
      <diagonal/>
    </border>
    <border>
      <left/>
      <right style="thin">
        <color indexed="64"/>
      </right>
      <top/>
      <bottom style="thin">
        <color indexed="64"/>
      </bottom>
      <diagonal/>
    </border>
    <border>
      <left style="thin">
        <color theme="4" tint="0.39997558519241921"/>
      </left>
      <right style="thin">
        <color theme="4" tint="0.39997558519241921"/>
      </right>
      <top/>
      <bottom style="thin">
        <color theme="8" tint="0.39997558519241921"/>
      </bottom>
      <diagonal/>
    </border>
    <border>
      <left style="thin">
        <color indexed="64"/>
      </left>
      <right style="thin">
        <color indexed="64"/>
      </right>
      <top style="thin">
        <color indexed="64"/>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style="thin">
        <color indexed="64"/>
      </right>
      <top style="thin">
        <color theme="0" tint="-0.249977111117893"/>
      </top>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indexed="64"/>
      </right>
      <top style="thin">
        <color theme="0" tint="-0.249977111117893"/>
      </top>
      <bottom style="thin">
        <color indexed="64"/>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theme="0" tint="-0.24994659260841701"/>
      </left>
      <right/>
      <top style="thin">
        <color indexed="64"/>
      </top>
      <bottom style="thin">
        <color theme="0" tint="-0.24994659260841701"/>
      </bottom>
      <diagonal/>
    </border>
    <border>
      <left style="thin">
        <color theme="0" tint="-0.24994659260841701"/>
      </left>
      <right/>
      <top style="thin">
        <color theme="0" tint="-0.24994659260841701"/>
      </top>
      <bottom style="thin">
        <color indexed="64"/>
      </bottom>
      <diagonal/>
    </border>
    <border>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right style="thin">
        <color indexed="64"/>
      </right>
      <top style="thin">
        <color indexed="64"/>
      </top>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indexed="64"/>
      </left>
      <right style="thin">
        <color indexed="64"/>
      </right>
      <top style="thin">
        <color theme="0" tint="-0.24994659260841701"/>
      </top>
      <bottom/>
      <diagonal/>
    </border>
    <border>
      <left style="thin">
        <color theme="0" tint="-0.24994659260841701"/>
      </left>
      <right style="thin">
        <color indexed="64"/>
      </right>
      <top style="thin">
        <color theme="0" tint="-0.24994659260841701"/>
      </top>
      <bottom/>
      <diagonal/>
    </border>
    <border>
      <left style="thin">
        <color theme="0" tint="-0.24994659260841701"/>
      </left>
      <right style="thin">
        <color indexed="64"/>
      </right>
      <top/>
      <bottom style="thin">
        <color theme="0" tint="-0.2499465926084170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theme="1" tint="0.14999847407452621"/>
      </top>
      <bottom style="thin">
        <color indexed="64"/>
      </bottom>
      <diagonal/>
    </border>
    <border>
      <left style="thin">
        <color theme="1" tint="0.14999847407452621"/>
      </left>
      <right style="thin">
        <color theme="1" tint="0.14999847407452621"/>
      </right>
      <top style="thin">
        <color indexed="64"/>
      </top>
      <bottom style="thin">
        <color theme="1" tint="0.14999847407452621"/>
      </bottom>
      <diagonal/>
    </border>
    <border>
      <left style="thin">
        <color theme="1" tint="0.14999847407452621"/>
      </left>
      <right style="thin">
        <color theme="1" tint="0.14999847407452621"/>
      </right>
      <top style="thin">
        <color theme="1" tint="0.14999847407452621"/>
      </top>
      <bottom style="thin">
        <color theme="1" tint="0.14999847407452621"/>
      </bottom>
      <diagonal/>
    </border>
    <border>
      <left style="thin">
        <color theme="1" tint="0.14999847407452621"/>
      </left>
      <right style="thin">
        <color theme="1" tint="0.14999847407452621"/>
      </right>
      <top/>
      <bottom style="thin">
        <color theme="1" tint="0.14999847407452621"/>
      </bottom>
      <diagonal/>
    </border>
    <border>
      <left style="thin">
        <color theme="1" tint="0.14999847407452621"/>
      </left>
      <right/>
      <top style="thin">
        <color theme="1" tint="0.14999847407452621"/>
      </top>
      <bottom/>
      <diagonal/>
    </border>
    <border>
      <left style="thin">
        <color theme="1" tint="0.14999847407452621"/>
      </left>
      <right/>
      <top/>
      <bottom/>
      <diagonal/>
    </border>
    <border>
      <left style="thin">
        <color theme="1" tint="0.14999847407452621"/>
      </left>
      <right style="thin">
        <color theme="1" tint="0.14999847407452621"/>
      </right>
      <top style="thin">
        <color indexed="64"/>
      </top>
      <bottom/>
      <diagonal/>
    </border>
    <border>
      <left style="thin">
        <color theme="1" tint="0.14999847407452621"/>
      </left>
      <right style="thin">
        <color theme="1" tint="0.14999847407452621"/>
      </right>
      <top/>
      <bottom/>
      <diagonal/>
    </border>
    <border>
      <left style="thin">
        <color theme="1" tint="0.14999847407452621"/>
      </left>
      <right/>
      <top/>
      <bottom style="thin">
        <color theme="1" tint="0.14999847407452621"/>
      </bottom>
      <diagonal/>
    </border>
    <border>
      <left/>
      <right style="thin">
        <color theme="1" tint="0.14999847407452621"/>
      </right>
      <top/>
      <bottom/>
      <diagonal/>
    </border>
    <border>
      <left style="thin">
        <color theme="0" tint="-0.24994659260841701"/>
      </left>
      <right/>
      <top/>
      <bottom style="thin">
        <color theme="0" tint="-0.24994659260841701"/>
      </bottom>
      <diagonal/>
    </border>
    <border>
      <left style="thin">
        <color theme="0" tint="-0.24994659260841701"/>
      </left>
      <right/>
      <top style="thin">
        <color theme="0" tint="-0.24994659260841701"/>
      </top>
      <bottom/>
      <diagonal/>
    </border>
    <border>
      <left style="thin">
        <color theme="0" tint="-0.24994659260841701"/>
      </left>
      <right/>
      <top style="thin">
        <color indexed="64"/>
      </top>
      <bottom style="thin">
        <color indexed="64"/>
      </bottom>
      <diagonal/>
    </border>
    <border>
      <left style="thin">
        <color theme="4" tint="0.39997558519241921"/>
      </left>
      <right style="thin">
        <color theme="4" tint="0.39997558519241921"/>
      </right>
      <top style="thin">
        <color theme="4" tint="0.39997558519241921"/>
      </top>
      <bottom style="thin">
        <color theme="8" tint="0.39997558519241921"/>
      </bottom>
      <diagonal/>
    </border>
    <border>
      <left style="thin">
        <color theme="4" tint="0.39997558519241921"/>
      </left>
      <right style="thin">
        <color theme="4" tint="0.39997558519241921"/>
      </right>
      <top style="thin">
        <color theme="8" tint="0.39997558519241921"/>
      </top>
      <bottom style="thin">
        <color theme="4" tint="0.39997558519241921"/>
      </bottom>
      <diagonal/>
    </border>
    <border>
      <left style="thin">
        <color theme="0" tint="-0.249977111117893"/>
      </left>
      <right style="thin">
        <color theme="0" tint="-0.249977111117893"/>
      </right>
      <top style="thin">
        <color theme="0" tint="-0.249977111117893"/>
      </top>
      <bottom/>
      <diagonal/>
    </border>
    <border diagonalUp="1" diagonalDown="1">
      <left style="thin">
        <color indexed="64"/>
      </left>
      <right style="thin">
        <color theme="0" tint="-0.249977111117893"/>
      </right>
      <top style="thin">
        <color indexed="64"/>
      </top>
      <bottom style="thin">
        <color theme="0" tint="-0.249977111117893"/>
      </bottom>
      <diagonal style="thin">
        <color theme="0" tint="-0.24994659260841701"/>
      </diagonal>
    </border>
    <border diagonalUp="1" diagonalDown="1">
      <left style="thin">
        <color indexed="64"/>
      </left>
      <right style="thin">
        <color theme="0" tint="-0.249977111117893"/>
      </right>
      <top style="thin">
        <color theme="0" tint="-0.249977111117893"/>
      </top>
      <bottom style="thin">
        <color theme="0" tint="-0.249977111117893"/>
      </bottom>
      <diagonal style="thin">
        <color theme="0" tint="-0.24994659260841701"/>
      </diagonal>
    </border>
    <border diagonalUp="1" diagonalDown="1">
      <left style="thin">
        <color indexed="64"/>
      </left>
      <right style="thin">
        <color theme="0" tint="-0.249977111117893"/>
      </right>
      <top style="thin">
        <color theme="0" tint="-0.249977111117893"/>
      </top>
      <bottom style="thin">
        <color indexed="64"/>
      </bottom>
      <diagonal style="thin">
        <color theme="0" tint="-0.24994659260841701"/>
      </diagonal>
    </border>
    <border diagonalUp="1" diagonalDown="1">
      <left style="thin">
        <color theme="0" tint="-0.249977111117893"/>
      </left>
      <right style="thin">
        <color indexed="64"/>
      </right>
      <top style="thin">
        <color theme="0" tint="-0.249977111117893"/>
      </top>
      <bottom style="thin">
        <color indexed="64"/>
      </bottom>
      <diagonal style="thin">
        <color theme="0" tint="-0.24994659260841701"/>
      </diagonal>
    </border>
    <border diagonalUp="1" diagonalDown="1">
      <left style="thin">
        <color indexed="64"/>
      </left>
      <right style="thin">
        <color theme="0" tint="-0.249977111117893"/>
      </right>
      <top style="thin">
        <color theme="0" tint="-0.249977111117893"/>
      </top>
      <bottom/>
      <diagonal style="thin">
        <color theme="0" tint="-0.24994659260841701"/>
      </diagonal>
    </border>
    <border diagonalUp="1" diagonalDown="1">
      <left style="thin">
        <color theme="2" tint="-0.499984740745262"/>
      </left>
      <right style="medium">
        <color indexed="64"/>
      </right>
      <top style="thin">
        <color theme="2" tint="-0.499984740745262"/>
      </top>
      <bottom style="thin">
        <color theme="2" tint="-0.499984740745262"/>
      </bottom>
      <diagonal style="thin">
        <color theme="2" tint="-0.499984740745262"/>
      </diagonal>
    </border>
    <border>
      <left style="thin">
        <color theme="4" tint="0.39997558519241921"/>
      </left>
      <right style="thin">
        <color theme="4" tint="0.39997558519241921"/>
      </right>
      <top/>
      <bottom/>
      <diagonal/>
    </border>
    <border>
      <left/>
      <right style="thin">
        <color indexed="64"/>
      </right>
      <top style="thin">
        <color theme="8" tint="0.39997558519241921"/>
      </top>
      <bottom/>
      <diagonal/>
    </border>
    <border>
      <left style="thin">
        <color theme="4" tint="0.39997558519241921"/>
      </left>
      <right style="thin">
        <color theme="4" tint="0.39997558519241921"/>
      </right>
      <top style="thin">
        <color theme="8" tint="0.39997558519241921"/>
      </top>
      <bottom/>
      <diagonal/>
    </border>
    <border>
      <left style="medium">
        <color theme="8" tint="-0.499984740745262"/>
      </left>
      <right style="medium">
        <color theme="8" tint="-0.499984740745262"/>
      </right>
      <top style="medium">
        <color theme="8" tint="-0.499984740745262"/>
      </top>
      <bottom style="medium">
        <color theme="8" tint="-0.499984740745262"/>
      </bottom>
      <diagonal/>
    </border>
    <border>
      <left/>
      <right/>
      <top style="medium">
        <color theme="8" tint="-0.499984740745262"/>
      </top>
      <bottom style="medium">
        <color theme="8" tint="-0.499984740745262"/>
      </bottom>
      <diagonal/>
    </border>
    <border>
      <left/>
      <right style="medium">
        <color theme="8" tint="-0.499984740745262"/>
      </right>
      <top style="medium">
        <color theme="8" tint="-0.499984740745262"/>
      </top>
      <bottom style="medium">
        <color theme="8" tint="-0.499984740745262"/>
      </bottom>
      <diagonal/>
    </border>
    <border>
      <left style="medium">
        <color theme="8" tint="-0.499984740745262"/>
      </left>
      <right/>
      <top style="medium">
        <color theme="8" tint="-0.499984740745262"/>
      </top>
      <bottom style="medium">
        <color theme="8" tint="-0.499984740745262"/>
      </bottom>
      <diagonal/>
    </border>
    <border>
      <left style="medium">
        <color indexed="64"/>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medium">
        <color indexed="64"/>
      </right>
      <top style="thin">
        <color theme="2" tint="-0.499984740745262"/>
      </top>
      <bottom style="thin">
        <color theme="2" tint="-0.499984740745262"/>
      </bottom>
      <diagonal/>
    </border>
    <border>
      <left style="medium">
        <color indexed="64"/>
      </left>
      <right/>
      <top style="thin">
        <color indexed="64"/>
      </top>
      <bottom style="thin">
        <color theme="2" tint="-0.499984740745262"/>
      </bottom>
      <diagonal/>
    </border>
    <border>
      <left/>
      <right/>
      <top style="thin">
        <color indexed="64"/>
      </top>
      <bottom style="thin">
        <color theme="2" tint="-0.499984740745262"/>
      </bottom>
      <diagonal/>
    </border>
    <border>
      <left/>
      <right style="medium">
        <color indexed="64"/>
      </right>
      <top style="thin">
        <color indexed="64"/>
      </top>
      <bottom style="thin">
        <color theme="2" tint="-0.499984740745262"/>
      </bottom>
      <diagonal/>
    </border>
    <border diagonalUp="1" diagonalDown="1">
      <left style="thin">
        <color indexed="64"/>
      </left>
      <right style="thin">
        <color theme="0" tint="-0.249977111117893"/>
      </right>
      <top style="thin">
        <color indexed="64"/>
      </top>
      <bottom style="thin">
        <color indexed="64"/>
      </bottom>
      <diagonal style="thin">
        <color theme="2" tint="-0.24994659260841701"/>
      </diagonal>
    </border>
    <border diagonalUp="1" diagonalDown="1">
      <left style="thin">
        <color theme="0" tint="-0.249977111117893"/>
      </left>
      <right style="thin">
        <color indexed="64"/>
      </right>
      <top style="thin">
        <color indexed="64"/>
      </top>
      <bottom style="thin">
        <color indexed="64"/>
      </bottom>
      <diagonal style="thin">
        <color theme="2" tint="-0.24994659260841701"/>
      </diagonal>
    </border>
    <border diagonalUp="1" diagonalDown="1">
      <left style="thin">
        <color indexed="64"/>
      </left>
      <right style="thin">
        <color theme="0" tint="-0.34998626667073579"/>
      </right>
      <top style="thin">
        <color indexed="64"/>
      </top>
      <bottom style="thin">
        <color theme="0" tint="-0.34998626667073579"/>
      </bottom>
      <diagonal style="thin">
        <color theme="2" tint="-0.24994659260841701"/>
      </diagonal>
    </border>
    <border diagonalUp="1" diagonalDown="1">
      <left style="thin">
        <color indexed="64"/>
      </left>
      <right style="thin">
        <color theme="0" tint="-0.34998626667073579"/>
      </right>
      <top style="thin">
        <color theme="0" tint="-0.34998626667073579"/>
      </top>
      <bottom style="thin">
        <color theme="0" tint="-0.34998626667073579"/>
      </bottom>
      <diagonal style="thin">
        <color theme="2" tint="-0.24994659260841701"/>
      </diagonal>
    </border>
    <border diagonalUp="1" diagonalDown="1">
      <left style="thin">
        <color indexed="64"/>
      </left>
      <right style="thin">
        <color theme="0" tint="-0.34998626667073579"/>
      </right>
      <top style="thin">
        <color theme="0" tint="-0.34998626667073579"/>
      </top>
      <bottom style="thin">
        <color indexed="64"/>
      </bottom>
      <diagonal style="thin">
        <color theme="2" tint="-0.24994659260841701"/>
      </diagonal>
    </border>
    <border diagonalUp="1" diagonalDown="1">
      <left style="thin">
        <color indexed="64"/>
      </left>
      <right style="thin">
        <color theme="0" tint="-0.34998626667073579"/>
      </right>
      <top style="thin">
        <color indexed="64"/>
      </top>
      <bottom style="thin">
        <color indexed="64"/>
      </bottom>
      <diagonal style="thin">
        <color theme="2" tint="-0.24994659260841701"/>
      </diagonal>
    </border>
    <border diagonalUp="1" diagonalDown="1">
      <left style="thin">
        <color theme="0" tint="-0.34998626667073579"/>
      </left>
      <right style="thin">
        <color indexed="64"/>
      </right>
      <top style="thin">
        <color indexed="64"/>
      </top>
      <bottom style="thin">
        <color theme="0" tint="-0.34998626667073579"/>
      </bottom>
      <diagonal style="thin">
        <color theme="2" tint="-0.24994659260841701"/>
      </diagonal>
    </border>
    <border diagonalUp="1" diagonalDown="1">
      <left style="thin">
        <color theme="0" tint="-0.34998626667073579"/>
      </left>
      <right style="thin">
        <color indexed="64"/>
      </right>
      <top style="thin">
        <color theme="0" tint="-0.34998626667073579"/>
      </top>
      <bottom style="thin">
        <color theme="0" tint="-0.34998626667073579"/>
      </bottom>
      <diagonal style="thin">
        <color theme="2" tint="-0.24994659260841701"/>
      </diagonal>
    </border>
    <border diagonalUp="1" diagonalDown="1">
      <left style="thin">
        <color theme="0" tint="-0.34998626667073579"/>
      </left>
      <right style="thin">
        <color indexed="64"/>
      </right>
      <top style="thin">
        <color theme="0" tint="-0.34998626667073579"/>
      </top>
      <bottom style="thin">
        <color indexed="64"/>
      </bottom>
      <diagonal style="thin">
        <color theme="2" tint="-0.24994659260841701"/>
      </diagonal>
    </border>
    <border diagonalUp="1" diagonalDown="1">
      <left style="thin">
        <color theme="0" tint="-0.34998626667073579"/>
      </left>
      <right style="thin">
        <color indexed="64"/>
      </right>
      <top style="thin">
        <color indexed="64"/>
      </top>
      <bottom style="thin">
        <color indexed="64"/>
      </bottom>
      <diagonal style="thin">
        <color theme="2" tint="-0.24994659260841701"/>
      </diagonal>
    </border>
    <border>
      <left/>
      <right style="medium">
        <color indexed="64"/>
      </right>
      <top style="medium">
        <color indexed="64"/>
      </top>
      <bottom style="thin">
        <color indexed="64"/>
      </bottom>
      <diagonal/>
    </border>
    <border>
      <left style="thin">
        <color theme="2" tint="-0.499984740745262"/>
      </left>
      <right style="medium">
        <color indexed="64"/>
      </right>
      <top style="thin">
        <color theme="2" tint="-0.499984740745262"/>
      </top>
      <bottom/>
      <diagonal/>
    </border>
    <border>
      <left style="thin">
        <color theme="2" tint="-0.499984740745262"/>
      </left>
      <right style="medium">
        <color indexed="64"/>
      </right>
      <top style="thick">
        <color theme="2" tint="-0.499984740745262"/>
      </top>
      <bottom style="medium">
        <color indexed="64"/>
      </bottom>
      <diagonal/>
    </border>
    <border>
      <left style="medium">
        <color indexed="64"/>
      </left>
      <right style="thin">
        <color theme="0" tint="-0.24994659260841701"/>
      </right>
      <top style="medium">
        <color indexed="64"/>
      </top>
      <bottom style="thin">
        <color theme="0" tint="-0.24994659260841701"/>
      </bottom>
      <diagonal/>
    </border>
    <border>
      <left style="thin">
        <color theme="0" tint="-0.24994659260841701"/>
      </left>
      <right style="thin">
        <color indexed="64"/>
      </right>
      <top style="medium">
        <color indexed="64"/>
      </top>
      <bottom style="thin">
        <color theme="0" tint="-0.24994659260841701"/>
      </bottom>
      <diagonal/>
    </border>
    <border>
      <left style="thin">
        <color indexed="64"/>
      </left>
      <right/>
      <top style="medium">
        <color indexed="64"/>
      </top>
      <bottom style="thin">
        <color theme="0" tint="-0.24994659260841701"/>
      </bottom>
      <diagonal/>
    </border>
    <border>
      <left/>
      <right style="thin">
        <color indexed="64"/>
      </right>
      <top style="medium">
        <color indexed="64"/>
      </top>
      <bottom style="thin">
        <color theme="0" tint="-0.24994659260841701"/>
      </bottom>
      <diagonal/>
    </border>
    <border>
      <left/>
      <right style="thin">
        <color theme="0" tint="-0.24994659260841701"/>
      </right>
      <top style="medium">
        <color indexed="64"/>
      </top>
      <bottom style="thin">
        <color indexed="64"/>
      </bottom>
      <diagonal/>
    </border>
    <border>
      <left style="thin">
        <color indexed="64"/>
      </left>
      <right style="thin">
        <color theme="0" tint="-0.24994659260841701"/>
      </right>
      <top style="medium">
        <color indexed="64"/>
      </top>
      <bottom style="thin">
        <color indexed="64"/>
      </bottom>
      <diagonal/>
    </border>
    <border>
      <left style="medium">
        <color indexed="64"/>
      </left>
      <right style="thin">
        <color theme="0" tint="-0.24994659260841701"/>
      </right>
      <top style="thin">
        <color theme="0" tint="-0.24994659260841701"/>
      </top>
      <bottom style="thin">
        <color indexed="64"/>
      </bottom>
      <diagonal/>
    </border>
    <border>
      <left style="medium">
        <color indexed="64"/>
      </left>
      <right style="thin">
        <color indexed="64"/>
      </right>
      <top style="thin">
        <color indexed="64"/>
      </top>
      <bottom style="thin">
        <color theme="0" tint="-0.24994659260841701"/>
      </bottom>
      <diagonal/>
    </border>
    <border>
      <left style="thin">
        <color theme="0" tint="-0.24994659260841701"/>
      </left>
      <right style="medium">
        <color indexed="64"/>
      </right>
      <top style="thin">
        <color indexed="64"/>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thin">
        <color indexed="64"/>
      </bottom>
      <diagonal/>
    </border>
    <border>
      <left style="thin">
        <color theme="0" tint="-0.24994659260841701"/>
      </left>
      <right style="medium">
        <color indexed="64"/>
      </right>
      <top style="thin">
        <color theme="0" tint="-0.24994659260841701"/>
      </top>
      <bottom style="thin">
        <color indexed="64"/>
      </bottom>
      <diagonal/>
    </border>
    <border>
      <left style="thin">
        <color theme="0" tint="-0.24994659260841701"/>
      </left>
      <right style="thin">
        <color indexed="64"/>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thin">
        <color indexed="64"/>
      </left>
      <right style="medium">
        <color indexed="64"/>
      </right>
      <top/>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Protection="0">
      <alignment vertical="center"/>
    </xf>
    <xf numFmtId="0" fontId="6" fillId="0" borderId="0">
      <alignment vertical="center"/>
    </xf>
    <xf numFmtId="0" fontId="23" fillId="0" borderId="0" applyNumberFormat="0" applyProtection="0">
      <alignment vertical="center"/>
    </xf>
    <xf numFmtId="165" fontId="1" fillId="0" borderId="0" applyFont="0" applyFill="0" applyBorder="0" applyAlignment="0" applyProtection="0"/>
  </cellStyleXfs>
  <cellXfs count="660">
    <xf numFmtId="0" fontId="0" fillId="0" borderId="0" xfId="0"/>
    <xf numFmtId="0" fontId="0" fillId="0" borderId="0" xfId="0" applyProtection="1">
      <protection hidden="1"/>
    </xf>
    <xf numFmtId="0" fontId="6" fillId="0" borderId="0" xfId="4" applyProtection="1">
      <alignment vertical="center"/>
      <protection locked="0" hidden="1"/>
    </xf>
    <xf numFmtId="0" fontId="0" fillId="0" borderId="0" xfId="0" applyProtection="1">
      <protection locked="0" hidden="1"/>
    </xf>
    <xf numFmtId="0" fontId="0" fillId="0" borderId="0" xfId="0" applyProtection="1">
      <protection locked="0"/>
    </xf>
    <xf numFmtId="0" fontId="15" fillId="0" borderId="0" xfId="0" applyFont="1" applyProtection="1">
      <protection locked="0"/>
    </xf>
    <xf numFmtId="0" fontId="0" fillId="5" borderId="0" xfId="0" applyFill="1"/>
    <xf numFmtId="0" fontId="15" fillId="0" borderId="0" xfId="0" applyFont="1"/>
    <xf numFmtId="0" fontId="18" fillId="5" borderId="0" xfId="0" applyFont="1" applyFill="1" applyAlignment="1">
      <alignment vertical="center" textRotation="90" wrapText="1"/>
    </xf>
    <xf numFmtId="0" fontId="14" fillId="5" borderId="0" xfId="0" applyFont="1" applyFill="1" applyAlignment="1">
      <alignment vertical="center" textRotation="90"/>
    </xf>
    <xf numFmtId="0" fontId="15" fillId="0" borderId="0" xfId="0" applyFont="1" applyAlignment="1">
      <alignment horizontal="left" vertical="top"/>
    </xf>
    <xf numFmtId="0" fontId="0" fillId="0" borderId="0" xfId="0" applyAlignment="1">
      <alignment horizontal="left" vertical="top"/>
    </xf>
    <xf numFmtId="0" fontId="19" fillId="0" borderId="0" xfId="0" applyFont="1" applyAlignment="1">
      <alignment horizontal="left" vertical="top"/>
    </xf>
    <xf numFmtId="0" fontId="2" fillId="5" borderId="0" xfId="0" applyFont="1" applyFill="1" applyAlignment="1">
      <alignment vertical="center" textRotation="90" wrapText="1"/>
    </xf>
    <xf numFmtId="0" fontId="14" fillId="5" borderId="0" xfId="0" applyFont="1" applyFill="1" applyAlignment="1">
      <alignment vertical="center" textRotation="90" wrapText="1"/>
    </xf>
    <xf numFmtId="0" fontId="15" fillId="5" borderId="0" xfId="0" applyFont="1" applyFill="1" applyAlignment="1">
      <alignment horizontal="center" vertical="center"/>
    </xf>
    <xf numFmtId="0" fontId="3" fillId="0" borderId="0" xfId="0" applyFont="1" applyAlignment="1" applyProtection="1">
      <alignment vertical="top" wrapText="1"/>
      <protection locked="0"/>
    </xf>
    <xf numFmtId="0" fontId="14" fillId="5" borderId="0" xfId="0" applyFont="1" applyFill="1" applyAlignment="1">
      <alignment horizontal="center" vertical="center" textRotation="90"/>
    </xf>
    <xf numFmtId="0" fontId="10" fillId="0" borderId="0" xfId="0" applyFont="1" applyAlignment="1">
      <alignment vertical="center"/>
    </xf>
    <xf numFmtId="0" fontId="0" fillId="0" borderId="0" xfId="0" applyAlignment="1">
      <alignment vertical="center"/>
    </xf>
    <xf numFmtId="0" fontId="17" fillId="5" borderId="0" xfId="0" applyFont="1" applyFill="1"/>
    <xf numFmtId="0" fontId="20" fillId="5" borderId="0" xfId="0" applyFont="1" applyFill="1"/>
    <xf numFmtId="164" fontId="17" fillId="5" borderId="0" xfId="0" applyNumberFormat="1" applyFont="1" applyFill="1" applyAlignment="1">
      <alignment vertical="center"/>
    </xf>
    <xf numFmtId="164" fontId="20" fillId="5" borderId="0" xfId="0" applyNumberFormat="1" applyFont="1" applyFill="1"/>
    <xf numFmtId="166" fontId="0" fillId="5" borderId="0" xfId="0" applyNumberFormat="1" applyFill="1" applyProtection="1">
      <protection locked="0"/>
    </xf>
    <xf numFmtId="166" fontId="0" fillId="5" borderId="0" xfId="0" applyNumberFormat="1" applyFill="1" applyProtection="1">
      <protection hidden="1"/>
    </xf>
    <xf numFmtId="0" fontId="0" fillId="5" borderId="0" xfId="0" applyFill="1" applyBorder="1"/>
    <xf numFmtId="0" fontId="0" fillId="0" borderId="0" xfId="0" applyFill="1" applyAlignment="1" applyProtection="1">
      <alignment horizontal="center" wrapText="1"/>
      <protection locked="0"/>
    </xf>
    <xf numFmtId="0" fontId="0" fillId="0" borderId="0" xfId="0" applyFill="1" applyAlignment="1" applyProtection="1">
      <alignment horizontal="center"/>
      <protection locked="0"/>
    </xf>
    <xf numFmtId="0" fontId="0" fillId="0" borderId="0" xfId="0" applyFill="1" applyProtection="1">
      <protection locked="0"/>
    </xf>
    <xf numFmtId="0" fontId="15" fillId="0" borderId="0" xfId="0" applyFont="1" applyFill="1" applyProtection="1">
      <protection locked="0"/>
    </xf>
    <xf numFmtId="0" fontId="7" fillId="5" borderId="15" xfId="0" applyFont="1" applyFill="1" applyBorder="1" applyAlignment="1">
      <alignment horizontal="center" vertical="center" wrapText="1"/>
    </xf>
    <xf numFmtId="0" fontId="28" fillId="21" borderId="30" xfId="0" applyFont="1" applyFill="1" applyBorder="1" applyAlignment="1" applyProtection="1">
      <alignment vertical="center"/>
      <protection hidden="1"/>
    </xf>
    <xf numFmtId="0" fontId="7" fillId="5" borderId="5" xfId="0" applyFont="1" applyFill="1" applyBorder="1" applyAlignment="1">
      <alignment horizontal="center" vertical="center" wrapText="1"/>
    </xf>
    <xf numFmtId="0" fontId="7" fillId="5" borderId="15" xfId="0" applyFont="1" applyFill="1" applyBorder="1" applyAlignment="1" applyProtection="1">
      <alignment horizontal="center" vertical="center" wrapText="1"/>
      <protection hidden="1"/>
    </xf>
    <xf numFmtId="0" fontId="7" fillId="5" borderId="20" xfId="0" applyFont="1" applyFill="1" applyBorder="1" applyAlignment="1" applyProtection="1">
      <alignment horizontal="center" vertical="center" wrapText="1"/>
      <protection hidden="1"/>
    </xf>
    <xf numFmtId="0" fontId="0" fillId="0" borderId="28" xfId="0" applyBorder="1" applyAlignment="1">
      <alignment vertical="center"/>
    </xf>
    <xf numFmtId="0" fontId="0" fillId="0" borderId="4" xfId="0" applyBorder="1" applyAlignment="1">
      <alignment vertical="center"/>
    </xf>
    <xf numFmtId="0" fontId="0" fillId="0" borderId="4" xfId="0" applyBorder="1" applyAlignment="1">
      <alignment horizontal="center" vertical="center"/>
    </xf>
    <xf numFmtId="44" fontId="0" fillId="0" borderId="4" xfId="1" applyFont="1" applyBorder="1" applyAlignment="1">
      <alignment horizontal="center" vertical="center"/>
    </xf>
    <xf numFmtId="44" fontId="12" fillId="21" borderId="7" xfId="1" applyFont="1" applyFill="1" applyBorder="1" applyAlignment="1" applyProtection="1">
      <alignment vertical="center"/>
    </xf>
    <xf numFmtId="44" fontId="12" fillId="21" borderId="31" xfId="1" applyFont="1" applyFill="1" applyBorder="1" applyAlignment="1" applyProtection="1">
      <alignment vertical="center"/>
    </xf>
    <xf numFmtId="0" fontId="7" fillId="5" borderId="32" xfId="0" applyFont="1" applyFill="1" applyBorder="1" applyAlignment="1">
      <alignment vertical="center"/>
    </xf>
    <xf numFmtId="0" fontId="7" fillId="5" borderId="7" xfId="0" applyFont="1" applyFill="1" applyBorder="1" applyAlignment="1">
      <alignment vertical="center"/>
    </xf>
    <xf numFmtId="44" fontId="7" fillId="5" borderId="7" xfId="1" applyFont="1" applyFill="1" applyBorder="1" applyAlignment="1" applyProtection="1">
      <alignment horizontal="center" vertical="center"/>
    </xf>
    <xf numFmtId="164" fontId="14" fillId="5" borderId="7" xfId="0" applyNumberFormat="1" applyFont="1" applyFill="1" applyBorder="1" applyAlignment="1">
      <alignment horizontal="center" vertical="center"/>
    </xf>
    <xf numFmtId="44" fontId="14" fillId="5" borderId="7" xfId="1" applyFont="1" applyFill="1" applyBorder="1" applyAlignment="1" applyProtection="1">
      <alignment vertical="center"/>
    </xf>
    <xf numFmtId="44" fontId="14" fillId="5" borderId="31" xfId="1" applyFont="1" applyFill="1" applyBorder="1" applyAlignment="1" applyProtection="1">
      <alignment vertical="center"/>
    </xf>
    <xf numFmtId="0" fontId="15" fillId="0" borderId="0" xfId="0" applyFont="1" applyAlignment="1">
      <alignment horizontal="left" wrapText="1"/>
    </xf>
    <xf numFmtId="0" fontId="40" fillId="0" borderId="0" xfId="3" applyFont="1" applyAlignment="1" applyProtection="1">
      <alignment horizontal="left" vertical="center"/>
      <protection locked="0" hidden="1"/>
    </xf>
    <xf numFmtId="0" fontId="6" fillId="0" borderId="0" xfId="4" applyAlignment="1" applyProtection="1">
      <alignment horizontal="center" vertical="center"/>
      <protection locked="0" hidden="1"/>
    </xf>
    <xf numFmtId="0" fontId="4" fillId="0" borderId="0" xfId="3" applyProtection="1">
      <alignment vertical="center"/>
      <protection locked="0" hidden="1"/>
    </xf>
    <xf numFmtId="0" fontId="46" fillId="19" borderId="4" xfId="0" applyFont="1" applyFill="1" applyBorder="1" applyAlignment="1" applyProtection="1">
      <alignment vertical="center"/>
      <protection hidden="1"/>
    </xf>
    <xf numFmtId="0" fontId="46" fillId="19" borderId="0" xfId="0" applyFont="1" applyFill="1" applyAlignment="1" applyProtection="1">
      <alignment vertical="center"/>
      <protection hidden="1"/>
    </xf>
    <xf numFmtId="0" fontId="24" fillId="0" borderId="0" xfId="0" applyFont="1" applyProtection="1">
      <protection locked="0" hidden="1"/>
    </xf>
    <xf numFmtId="0" fontId="25" fillId="0" borderId="0" xfId="0" applyFont="1" applyAlignment="1" applyProtection="1">
      <alignment horizontal="center"/>
      <protection locked="0" hidden="1"/>
    </xf>
    <xf numFmtId="0" fontId="0" fillId="0" borderId="0" xfId="0" applyAlignment="1" applyProtection="1">
      <alignment horizontal="center"/>
      <protection locked="0" hidden="1"/>
    </xf>
    <xf numFmtId="0" fontId="46" fillId="19" borderId="33" xfId="0" applyFont="1" applyFill="1" applyBorder="1" applyAlignment="1" applyProtection="1">
      <alignment vertical="center"/>
      <protection hidden="1"/>
    </xf>
    <xf numFmtId="0" fontId="47" fillId="5" borderId="16" xfId="0" applyFont="1" applyFill="1" applyBorder="1" applyAlignment="1" applyProtection="1">
      <alignment horizontal="center" vertical="center" wrapText="1"/>
      <protection locked="0" hidden="1"/>
    </xf>
    <xf numFmtId="0" fontId="47" fillId="5" borderId="20" xfId="0" applyFont="1" applyFill="1" applyBorder="1" applyAlignment="1" applyProtection="1">
      <alignment horizontal="center" vertical="center" wrapText="1"/>
      <protection locked="0" hidden="1"/>
    </xf>
    <xf numFmtId="0" fontId="3" fillId="0" borderId="0" xfId="0" applyFont="1" applyAlignment="1" applyProtection="1">
      <alignment horizontal="center"/>
      <protection locked="0" hidden="1"/>
    </xf>
    <xf numFmtId="0" fontId="46" fillId="0" borderId="0" xfId="0" applyFont="1" applyAlignment="1" applyProtection="1">
      <alignment vertical="center"/>
      <protection hidden="1"/>
    </xf>
    <xf numFmtId="0" fontId="7" fillId="5" borderId="34" xfId="0" applyFont="1" applyFill="1" applyBorder="1" applyAlignment="1" applyProtection="1">
      <alignment vertical="top" wrapText="1"/>
      <protection locked="0" hidden="1"/>
    </xf>
    <xf numFmtId="0" fontId="12" fillId="5" borderId="34" xfId="0" applyFont="1" applyFill="1" applyBorder="1" applyProtection="1">
      <protection hidden="1"/>
    </xf>
    <xf numFmtId="0" fontId="46" fillId="19" borderId="18" xfId="0" applyFont="1" applyFill="1" applyBorder="1" applyAlignment="1" applyProtection="1">
      <alignment vertical="center"/>
      <protection hidden="1"/>
    </xf>
    <xf numFmtId="0" fontId="12" fillId="0" borderId="28" xfId="0" applyFont="1" applyBorder="1" applyAlignment="1" applyProtection="1">
      <alignment horizontal="left" vertical="center" wrapText="1"/>
      <protection locked="0"/>
    </xf>
    <xf numFmtId="0" fontId="12" fillId="0" borderId="4" xfId="0" applyFont="1" applyBorder="1" applyAlignment="1" applyProtection="1">
      <alignment horizontal="left" vertical="center"/>
      <protection locked="0"/>
    </xf>
    <xf numFmtId="0" fontId="12" fillId="0" borderId="4" xfId="0" applyFont="1" applyBorder="1" applyAlignment="1" applyProtection="1">
      <alignment vertical="center"/>
      <protection locked="0"/>
    </xf>
    <xf numFmtId="0" fontId="0" fillId="0" borderId="35" xfId="0" applyBorder="1" applyAlignment="1" applyProtection="1">
      <alignment vertical="center"/>
      <protection hidden="1"/>
    </xf>
    <xf numFmtId="0" fontId="0" fillId="0" borderId="0" xfId="0" applyAlignment="1" applyProtection="1">
      <alignment vertical="center"/>
      <protection hidden="1"/>
    </xf>
    <xf numFmtId="0" fontId="0" fillId="22" borderId="35" xfId="0" applyFill="1" applyBorder="1" applyAlignment="1" applyProtection="1">
      <alignment vertical="center"/>
      <protection hidden="1"/>
    </xf>
    <xf numFmtId="0" fontId="12" fillId="0" borderId="23" xfId="0" applyFont="1" applyBorder="1" applyAlignment="1" applyProtection="1">
      <alignment horizontal="left" vertical="center" wrapText="1"/>
      <protection locked="0"/>
    </xf>
    <xf numFmtId="0" fontId="12" fillId="0" borderId="19" xfId="0" applyFont="1" applyBorder="1" applyAlignment="1" applyProtection="1">
      <alignment horizontal="left" vertical="center"/>
      <protection locked="0"/>
    </xf>
    <xf numFmtId="0" fontId="12" fillId="0" borderId="19" xfId="0" applyFont="1" applyBorder="1" applyAlignment="1" applyProtection="1">
      <alignment vertical="center"/>
      <protection locked="0"/>
    </xf>
    <xf numFmtId="169" fontId="32" fillId="24" borderId="39" xfId="6" applyNumberFormat="1" applyFont="1" applyFill="1" applyBorder="1" applyAlignment="1" applyProtection="1">
      <alignment horizontal="center" vertical="center"/>
      <protection hidden="1"/>
    </xf>
    <xf numFmtId="0" fontId="7" fillId="0" borderId="0" xfId="0" applyFont="1" applyAlignment="1" applyProtection="1">
      <alignment vertical="center" wrapText="1"/>
      <protection locked="0" hidden="1"/>
    </xf>
    <xf numFmtId="0" fontId="48" fillId="0" borderId="0" xfId="0" applyFont="1" applyProtection="1">
      <protection locked="0" hidden="1"/>
    </xf>
    <xf numFmtId="0" fontId="49" fillId="0" borderId="0" xfId="0" applyFont="1" applyProtection="1">
      <protection locked="0" hidden="1"/>
    </xf>
    <xf numFmtId="0" fontId="51" fillId="0" borderId="0" xfId="0" applyFont="1" applyAlignment="1" applyProtection="1">
      <alignment vertical="center"/>
      <protection locked="0" hidden="1"/>
    </xf>
    <xf numFmtId="0" fontId="34" fillId="25" borderId="4" xfId="0" applyFont="1" applyFill="1" applyBorder="1" applyAlignment="1" applyProtection="1">
      <alignment horizontal="center" vertical="center" wrapText="1"/>
      <protection locked="0" hidden="1"/>
    </xf>
    <xf numFmtId="0" fontId="34" fillId="18" borderId="29" xfId="0" applyFont="1" applyFill="1" applyBorder="1" applyAlignment="1" applyProtection="1">
      <alignment horizontal="center" vertical="center" wrapText="1"/>
      <protection locked="0" hidden="1"/>
    </xf>
    <xf numFmtId="0" fontId="14" fillId="0" borderId="0" xfId="0" applyFont="1" applyAlignment="1" applyProtection="1">
      <alignment horizontal="center" vertical="center" wrapText="1"/>
      <protection locked="0" hidden="1"/>
    </xf>
    <xf numFmtId="0" fontId="32" fillId="0" borderId="0" xfId="0" applyFont="1" applyAlignment="1" applyProtection="1">
      <alignment vertical="center" wrapText="1"/>
      <protection hidden="1"/>
    </xf>
    <xf numFmtId="44" fontId="14" fillId="0" borderId="0" xfId="1" applyFont="1" applyFill="1" applyBorder="1" applyAlignment="1" applyProtection="1">
      <alignment horizontal="center" vertical="top" wrapText="1"/>
      <protection hidden="1"/>
    </xf>
    <xf numFmtId="0" fontId="28" fillId="21" borderId="30" xfId="0" applyFont="1" applyFill="1" applyBorder="1" applyAlignment="1" applyProtection="1">
      <alignment horizontal="left" vertical="center" indent="2"/>
      <protection hidden="1"/>
    </xf>
    <xf numFmtId="0" fontId="39" fillId="21" borderId="30" xfId="0" applyFont="1" applyFill="1" applyBorder="1" applyAlignment="1" applyProtection="1">
      <alignment horizontal="left" vertical="center" indent="2"/>
      <protection hidden="1"/>
    </xf>
    <xf numFmtId="0" fontId="32" fillId="0" borderId="0" xfId="0" applyFont="1" applyAlignment="1" applyProtection="1">
      <alignment wrapText="1"/>
      <protection hidden="1"/>
    </xf>
    <xf numFmtId="0" fontId="28" fillId="11" borderId="30" xfId="0" applyFont="1" applyFill="1" applyBorder="1" applyAlignment="1" applyProtection="1">
      <alignment vertical="center"/>
      <protection hidden="1"/>
    </xf>
    <xf numFmtId="44" fontId="14" fillId="0" borderId="0" xfId="1" applyFont="1" applyFill="1" applyBorder="1" applyProtection="1">
      <protection hidden="1"/>
    </xf>
    <xf numFmtId="0" fontId="28" fillId="11" borderId="30" xfId="0" applyFont="1" applyFill="1" applyBorder="1" applyAlignment="1" applyProtection="1">
      <alignment vertical="center" wrapText="1"/>
      <protection hidden="1"/>
    </xf>
    <xf numFmtId="0" fontId="32" fillId="24" borderId="43" xfId="0" applyFont="1" applyFill="1" applyBorder="1" applyAlignment="1" applyProtection="1">
      <alignment vertical="center" wrapText="1"/>
      <protection hidden="1"/>
    </xf>
    <xf numFmtId="44" fontId="32" fillId="0" borderId="0" xfId="1" applyFont="1" applyFill="1" applyBorder="1" applyProtection="1">
      <protection hidden="1"/>
    </xf>
    <xf numFmtId="44" fontId="32" fillId="0" borderId="0" xfId="2" applyNumberFormat="1" applyFont="1" applyFill="1" applyBorder="1" applyAlignment="1" applyProtection="1">
      <alignment horizontal="right"/>
      <protection hidden="1"/>
    </xf>
    <xf numFmtId="0" fontId="14" fillId="5" borderId="4" xfId="0" applyFont="1" applyFill="1" applyBorder="1" applyAlignment="1" applyProtection="1">
      <alignment horizontal="right" vertical="center" wrapText="1"/>
      <protection hidden="1"/>
    </xf>
    <xf numFmtId="0" fontId="7" fillId="0" borderId="0" xfId="0" applyFont="1" applyAlignment="1" applyProtection="1">
      <alignment vertical="center" wrapText="1"/>
      <protection hidden="1"/>
    </xf>
    <xf numFmtId="0" fontId="14" fillId="0" borderId="0" xfId="0" applyFont="1" applyAlignment="1" applyProtection="1">
      <alignment vertical="center" wrapText="1"/>
      <protection hidden="1"/>
    </xf>
    <xf numFmtId="44" fontId="34" fillId="0" borderId="0" xfId="1" applyFont="1" applyFill="1" applyBorder="1" applyAlignment="1" applyProtection="1">
      <alignment vertical="center" wrapText="1"/>
      <protection hidden="1"/>
    </xf>
    <xf numFmtId="0" fontId="27" fillId="0" borderId="0" xfId="0" applyFont="1" applyAlignment="1" applyProtection="1">
      <alignment vertical="top"/>
      <protection locked="0" hidden="1"/>
    </xf>
    <xf numFmtId="0" fontId="8" fillId="0" borderId="0" xfId="3" applyFont="1" applyAlignment="1" applyProtection="1">
      <alignment horizontal="left" vertical="center" wrapText="1"/>
      <protection hidden="1"/>
    </xf>
    <xf numFmtId="0" fontId="9" fillId="0" borderId="0" xfId="3" applyFont="1" applyAlignment="1" applyProtection="1">
      <alignment horizontal="left" vertical="center"/>
      <protection locked="0" hidden="1"/>
    </xf>
    <xf numFmtId="0" fontId="2" fillId="0" borderId="0" xfId="0" applyFont="1" applyAlignment="1">
      <alignment vertical="top" wrapText="1"/>
    </xf>
    <xf numFmtId="0" fontId="2" fillId="2" borderId="0" xfId="0" applyFont="1" applyFill="1" applyAlignment="1">
      <alignment vertical="top" wrapText="1"/>
    </xf>
    <xf numFmtId="0" fontId="54" fillId="5" borderId="23" xfId="0" applyFont="1" applyFill="1" applyBorder="1" applyAlignment="1">
      <alignment vertical="center"/>
    </xf>
    <xf numFmtId="0" fontId="54" fillId="5" borderId="24" xfId="0" applyFont="1" applyFill="1" applyBorder="1" applyAlignment="1">
      <alignment vertical="center"/>
    </xf>
    <xf numFmtId="0" fontId="54" fillId="5" borderId="19" xfId="0" applyFont="1" applyFill="1" applyBorder="1" applyAlignment="1">
      <alignment vertical="center"/>
    </xf>
    <xf numFmtId="9" fontId="32" fillId="5" borderId="25" xfId="0" applyNumberFormat="1" applyFont="1" applyFill="1" applyBorder="1" applyAlignment="1">
      <alignment horizontal="center" vertical="center"/>
    </xf>
    <xf numFmtId="9" fontId="32" fillId="5" borderId="25" xfId="2" applyFont="1" applyFill="1" applyBorder="1" applyAlignment="1" applyProtection="1">
      <alignment horizontal="center" vertical="center"/>
    </xf>
    <xf numFmtId="0" fontId="0" fillId="16" borderId="47" xfId="0" applyFill="1" applyBorder="1" applyAlignment="1">
      <alignment vertical="center"/>
    </xf>
    <xf numFmtId="0" fontId="0" fillId="16" borderId="49" xfId="0" applyFill="1" applyBorder="1" applyAlignment="1">
      <alignment vertical="center"/>
    </xf>
    <xf numFmtId="0" fontId="0" fillId="14" borderId="47" xfId="0" applyFill="1" applyBorder="1" applyAlignment="1">
      <alignment vertical="center"/>
    </xf>
    <xf numFmtId="0" fontId="0" fillId="14" borderId="49" xfId="0" applyFill="1" applyBorder="1" applyAlignment="1">
      <alignment vertical="center"/>
    </xf>
    <xf numFmtId="0" fontId="0" fillId="14" borderId="3" xfId="0" applyFill="1" applyBorder="1" applyAlignment="1">
      <alignment vertical="center"/>
    </xf>
    <xf numFmtId="0" fontId="0" fillId="21" borderId="47" xfId="0" applyFill="1" applyBorder="1" applyAlignment="1">
      <alignment vertical="center"/>
    </xf>
    <xf numFmtId="0" fontId="0" fillId="21" borderId="49" xfId="0" applyFill="1" applyBorder="1" applyAlignment="1">
      <alignment vertical="center"/>
    </xf>
    <xf numFmtId="0" fontId="0" fillId="14" borderId="55" xfId="0" applyFill="1" applyBorder="1" applyAlignment="1">
      <alignment vertical="center"/>
    </xf>
    <xf numFmtId="0" fontId="0" fillId="5" borderId="0" xfId="0" applyFill="1" applyBorder="1" applyAlignment="1">
      <alignment vertical="center"/>
    </xf>
    <xf numFmtId="0" fontId="14" fillId="5" borderId="0" xfId="0" applyFont="1" applyFill="1" applyAlignment="1">
      <alignment vertical="center" wrapText="1"/>
    </xf>
    <xf numFmtId="0" fontId="0" fillId="0" borderId="0" xfId="0" applyAlignment="1">
      <alignment horizontal="left" vertical="center" wrapText="1"/>
    </xf>
    <xf numFmtId="0" fontId="0" fillId="0" borderId="0" xfId="0" applyAlignment="1" applyProtection="1">
      <alignment horizontal="left" vertical="center"/>
      <protection hidden="1"/>
    </xf>
    <xf numFmtId="0" fontId="0" fillId="0" borderId="0" xfId="0" applyAlignment="1">
      <alignment horizontal="left" vertical="center"/>
    </xf>
    <xf numFmtId="0" fontId="0" fillId="16" borderId="0" xfId="0" applyFill="1" applyAlignment="1">
      <alignment horizontal="left" vertical="center" wrapText="1"/>
    </xf>
    <xf numFmtId="0" fontId="0" fillId="0" borderId="0" xfId="0" applyAlignment="1">
      <alignment vertical="center" wrapText="1"/>
    </xf>
    <xf numFmtId="0" fontId="0" fillId="14" borderId="0" xfId="0" applyFill="1" applyAlignment="1">
      <alignment horizontal="left" vertical="center" wrapText="1"/>
    </xf>
    <xf numFmtId="0" fontId="0" fillId="14" borderId="0" xfId="0" applyFill="1"/>
    <xf numFmtId="0" fontId="0" fillId="0" borderId="0" xfId="0" applyAlignment="1">
      <alignment wrapText="1"/>
    </xf>
    <xf numFmtId="0" fontId="0" fillId="14" borderId="0" xfId="0" applyFill="1" applyAlignment="1">
      <alignment wrapText="1"/>
    </xf>
    <xf numFmtId="0" fontId="0" fillId="9" borderId="0" xfId="0" applyFill="1" applyAlignment="1">
      <alignment wrapText="1"/>
    </xf>
    <xf numFmtId="0" fontId="0" fillId="0" borderId="0" xfId="0" applyBorder="1" applyAlignment="1" applyProtection="1">
      <alignment vertical="center" wrapText="1"/>
      <protection locked="0"/>
    </xf>
    <xf numFmtId="0" fontId="0" fillId="0" borderId="0" xfId="0" applyAlignment="1" applyProtection="1">
      <alignment vertical="center" wrapText="1"/>
      <protection locked="0"/>
    </xf>
    <xf numFmtId="0" fontId="0" fillId="11" borderId="0" xfId="0" applyFill="1" applyBorder="1" applyAlignment="1" applyProtection="1">
      <alignment vertical="center" wrapText="1"/>
      <protection locked="0"/>
    </xf>
    <xf numFmtId="0" fontId="0" fillId="26" borderId="61" xfId="0" applyFont="1" applyFill="1" applyBorder="1" applyAlignment="1">
      <alignment vertical="center" wrapText="1"/>
    </xf>
    <xf numFmtId="0" fontId="2" fillId="27" borderId="65" xfId="0" applyFont="1" applyFill="1" applyBorder="1" applyAlignment="1">
      <alignment horizontal="left" vertical="center" wrapText="1"/>
    </xf>
    <xf numFmtId="0" fontId="11" fillId="5" borderId="0" xfId="0" applyFont="1" applyFill="1" applyBorder="1" applyAlignment="1">
      <alignment vertical="center" wrapText="1"/>
    </xf>
    <xf numFmtId="166" fontId="15" fillId="5" borderId="0" xfId="0" applyNumberFormat="1" applyFont="1" applyFill="1" applyBorder="1" applyAlignment="1" applyProtection="1">
      <alignment horizontal="center" vertical="center"/>
      <protection hidden="1"/>
    </xf>
    <xf numFmtId="164" fontId="15" fillId="5" borderId="0" xfId="0" applyNumberFormat="1" applyFont="1" applyFill="1" applyBorder="1" applyAlignment="1" applyProtection="1">
      <alignment horizontal="center" vertical="center"/>
      <protection locked="0"/>
    </xf>
    <xf numFmtId="164" fontId="15" fillId="5" borderId="0" xfId="0" applyNumberFormat="1" applyFont="1" applyFill="1" applyBorder="1" applyAlignment="1" applyProtection="1">
      <alignment horizontal="center" vertical="center"/>
      <protection hidden="1"/>
    </xf>
    <xf numFmtId="164" fontId="0" fillId="5" borderId="0" xfId="0" applyNumberFormat="1" applyFill="1" applyBorder="1" applyProtection="1">
      <protection hidden="1"/>
    </xf>
    <xf numFmtId="0" fontId="11" fillId="5" borderId="0" xfId="0" applyFont="1" applyFill="1" applyBorder="1" applyAlignment="1">
      <alignment horizontal="center" vertical="center" wrapText="1"/>
    </xf>
    <xf numFmtId="167" fontId="15" fillId="5" borderId="0" xfId="0" applyNumberFormat="1" applyFont="1" applyFill="1" applyBorder="1" applyAlignment="1" applyProtection="1">
      <alignment horizontal="center" vertical="center"/>
      <protection locked="0"/>
    </xf>
    <xf numFmtId="167" fontId="15" fillId="5" borderId="0" xfId="0" applyNumberFormat="1" applyFont="1" applyFill="1" applyBorder="1" applyAlignment="1" applyProtection="1">
      <alignment horizontal="center" vertical="center"/>
      <protection hidden="1"/>
    </xf>
    <xf numFmtId="164" fontId="11" fillId="5" borderId="0" xfId="0" applyNumberFormat="1" applyFont="1" applyFill="1" applyBorder="1" applyAlignment="1">
      <alignment horizontal="center" vertical="center"/>
    </xf>
    <xf numFmtId="166" fontId="0" fillId="5" borderId="0" xfId="0" applyNumberFormat="1" applyFill="1" applyBorder="1" applyProtection="1">
      <protection locked="0"/>
    </xf>
    <xf numFmtId="166" fontId="0" fillId="5" borderId="0" xfId="0" applyNumberFormat="1" applyFill="1" applyBorder="1" applyProtection="1">
      <protection hidden="1"/>
    </xf>
    <xf numFmtId="0" fontId="11" fillId="5" borderId="0" xfId="0" applyFont="1" applyFill="1" applyBorder="1" applyAlignment="1">
      <alignment vertical="center"/>
    </xf>
    <xf numFmtId="0" fontId="0" fillId="5" borderId="0" xfId="0" applyFill="1" applyBorder="1" applyAlignment="1">
      <alignment horizontal="left" vertical="top"/>
    </xf>
    <xf numFmtId="166" fontId="15" fillId="17" borderId="70" xfId="0" applyNumberFormat="1" applyFont="1" applyFill="1" applyBorder="1" applyAlignment="1" applyProtection="1">
      <alignment horizontal="center" vertical="center"/>
      <protection hidden="1"/>
    </xf>
    <xf numFmtId="166" fontId="15" fillId="17" borderId="71" xfId="0" applyNumberFormat="1" applyFont="1" applyFill="1" applyBorder="1" applyAlignment="1" applyProtection="1">
      <alignment horizontal="center" vertical="center"/>
      <protection hidden="1"/>
    </xf>
    <xf numFmtId="166" fontId="15" fillId="15" borderId="70" xfId="0" applyNumberFormat="1" applyFont="1" applyFill="1" applyBorder="1" applyAlignment="1" applyProtection="1">
      <alignment horizontal="center" vertical="center"/>
      <protection hidden="1"/>
    </xf>
    <xf numFmtId="166" fontId="15" fillId="15" borderId="71" xfId="0" applyNumberFormat="1" applyFont="1" applyFill="1" applyBorder="1" applyAlignment="1" applyProtection="1">
      <alignment horizontal="center" vertical="center"/>
      <protection hidden="1"/>
    </xf>
    <xf numFmtId="166" fontId="15" fillId="15" borderId="72" xfId="0" applyNumberFormat="1" applyFont="1" applyFill="1" applyBorder="1" applyAlignment="1" applyProtection="1">
      <alignment horizontal="center" vertical="center"/>
      <protection hidden="1"/>
    </xf>
    <xf numFmtId="166" fontId="15" fillId="20" borderId="75" xfId="0" applyNumberFormat="1" applyFont="1" applyFill="1" applyBorder="1" applyAlignment="1" applyProtection="1">
      <alignment horizontal="center" vertical="center"/>
      <protection hidden="1"/>
    </xf>
    <xf numFmtId="166" fontId="15" fillId="20" borderId="76" xfId="0" applyNumberFormat="1" applyFont="1" applyFill="1" applyBorder="1" applyAlignment="1" applyProtection="1">
      <alignment horizontal="center" vertical="center"/>
      <protection hidden="1"/>
    </xf>
    <xf numFmtId="164" fontId="0" fillId="5" borderId="0" xfId="0" applyNumberFormat="1" applyFill="1" applyBorder="1" applyProtection="1">
      <protection locked="0"/>
    </xf>
    <xf numFmtId="0" fontId="0" fillId="11" borderId="90" xfId="0" applyFill="1" applyBorder="1" applyAlignment="1">
      <alignment vertical="center"/>
    </xf>
    <xf numFmtId="0" fontId="0" fillId="11" borderId="91" xfId="0" applyFill="1" applyBorder="1" applyAlignment="1">
      <alignment vertical="center"/>
    </xf>
    <xf numFmtId="0" fontId="11" fillId="28" borderId="4" xfId="0" applyFont="1" applyFill="1" applyBorder="1" applyAlignment="1">
      <alignment horizontal="center" vertical="center"/>
    </xf>
    <xf numFmtId="164" fontId="0" fillId="5" borderId="0" xfId="0" applyNumberFormat="1" applyFill="1" applyBorder="1" applyAlignment="1" applyProtection="1">
      <alignment horizontal="center"/>
      <protection hidden="1"/>
    </xf>
    <xf numFmtId="164" fontId="11" fillId="28" borderId="4" xfId="0" applyNumberFormat="1" applyFont="1" applyFill="1" applyBorder="1" applyAlignment="1">
      <alignment horizontal="center" vertical="center"/>
    </xf>
    <xf numFmtId="0" fontId="0" fillId="14" borderId="90" xfId="0" applyFill="1" applyBorder="1" applyAlignment="1">
      <alignment vertical="center"/>
    </xf>
    <xf numFmtId="166" fontId="3" fillId="5" borderId="0" xfId="0" applyNumberFormat="1" applyFont="1" applyFill="1" applyBorder="1" applyProtection="1">
      <protection locked="0"/>
    </xf>
    <xf numFmtId="0" fontId="50" fillId="5" borderId="0" xfId="0" applyFont="1" applyFill="1" applyAlignment="1" applyProtection="1">
      <alignment horizontal="center" vertical="center"/>
      <protection locked="0"/>
    </xf>
    <xf numFmtId="0" fontId="0" fillId="14" borderId="96" xfId="0" applyFill="1" applyBorder="1" applyAlignment="1">
      <alignment vertical="center"/>
    </xf>
    <xf numFmtId="0" fontId="11" fillId="28" borderId="4" xfId="0" applyFont="1" applyFill="1" applyBorder="1" applyAlignment="1">
      <alignment horizontal="center" vertical="center" wrapText="1"/>
    </xf>
    <xf numFmtId="164" fontId="11" fillId="28" borderId="4" xfId="0" applyNumberFormat="1" applyFont="1" applyFill="1" applyBorder="1" applyAlignment="1">
      <alignment horizontal="center" vertical="center" wrapText="1"/>
    </xf>
    <xf numFmtId="0" fontId="3" fillId="5" borderId="99" xfId="0" applyFont="1" applyFill="1" applyBorder="1" applyAlignment="1">
      <alignment vertical="center"/>
    </xf>
    <xf numFmtId="0" fontId="0" fillId="5" borderId="0" xfId="0" applyFill="1" applyAlignment="1" applyProtection="1">
      <alignment horizontal="center" wrapText="1"/>
      <protection locked="0"/>
    </xf>
    <xf numFmtId="0" fontId="3" fillId="5" borderId="0" xfId="0" applyFont="1" applyFill="1" applyAlignment="1">
      <alignment horizontal="center" vertical="center" textRotation="90"/>
    </xf>
    <xf numFmtId="0" fontId="0" fillId="5" borderId="0" xfId="0" applyFill="1" applyAlignment="1" applyProtection="1">
      <alignment horizontal="center"/>
      <protection locked="0"/>
    </xf>
    <xf numFmtId="0" fontId="0" fillId="21" borderId="70" xfId="0" applyFill="1" applyBorder="1" applyAlignment="1">
      <alignment vertical="center"/>
    </xf>
    <xf numFmtId="0" fontId="0" fillId="21" borderId="71" xfId="0" applyFill="1" applyBorder="1" applyAlignment="1">
      <alignment vertical="center"/>
    </xf>
    <xf numFmtId="164" fontId="17" fillId="5" borderId="101" xfId="0" applyNumberFormat="1" applyFont="1" applyFill="1" applyBorder="1" applyAlignment="1">
      <alignment vertical="center"/>
    </xf>
    <xf numFmtId="0" fontId="3" fillId="5" borderId="0" xfId="0" applyFont="1" applyFill="1" applyBorder="1" applyAlignment="1">
      <alignment horizontal="center" vertical="center"/>
    </xf>
    <xf numFmtId="166" fontId="15" fillId="0" borderId="70" xfId="0" applyNumberFormat="1" applyFont="1" applyFill="1" applyBorder="1" applyAlignment="1" applyProtection="1">
      <alignment horizontal="center" vertical="center"/>
      <protection hidden="1"/>
    </xf>
    <xf numFmtId="164" fontId="20" fillId="5" borderId="0" xfId="0" applyNumberFormat="1" applyFont="1" applyFill="1" applyBorder="1"/>
    <xf numFmtId="0" fontId="16" fillId="5" borderId="0" xfId="0" applyFont="1" applyFill="1" applyBorder="1" applyAlignment="1">
      <alignment vertical="center" textRotation="90"/>
    </xf>
    <xf numFmtId="166" fontId="15" fillId="0" borderId="4" xfId="0" applyNumberFormat="1" applyFont="1" applyFill="1" applyBorder="1" applyAlignment="1" applyProtection="1">
      <alignment horizontal="center" vertical="center"/>
      <protection hidden="1"/>
    </xf>
    <xf numFmtId="0" fontId="11" fillId="28" borderId="7" xfId="0" applyFont="1" applyFill="1" applyBorder="1" applyAlignment="1">
      <alignment horizontal="center" vertical="center"/>
    </xf>
    <xf numFmtId="0" fontId="0" fillId="12" borderId="102" xfId="0" applyFill="1" applyBorder="1"/>
    <xf numFmtId="0" fontId="0" fillId="12" borderId="4" xfId="0" applyFill="1" applyBorder="1"/>
    <xf numFmtId="0" fontId="57" fillId="12" borderId="4" xfId="0" applyFont="1" applyFill="1" applyBorder="1"/>
    <xf numFmtId="0" fontId="0" fillId="12" borderId="103" xfId="0" applyFill="1" applyBorder="1"/>
    <xf numFmtId="0" fontId="0" fillId="12" borderId="104" xfId="0" applyFill="1" applyBorder="1"/>
    <xf numFmtId="0" fontId="57" fillId="12" borderId="105" xfId="0" applyFont="1" applyFill="1" applyBorder="1"/>
    <xf numFmtId="0" fontId="57" fillId="0" borderId="0" xfId="0" applyFont="1"/>
    <xf numFmtId="0" fontId="3" fillId="23" borderId="0" xfId="0" applyFont="1" applyFill="1" applyAlignment="1">
      <alignment horizontal="left"/>
    </xf>
    <xf numFmtId="0" fontId="3" fillId="23" borderId="0" xfId="0" applyFont="1" applyFill="1"/>
    <xf numFmtId="0" fontId="0" fillId="15" borderId="4" xfId="0" applyFill="1" applyBorder="1"/>
    <xf numFmtId="0" fontId="0" fillId="0" borderId="0" xfId="0" applyAlignment="1">
      <alignment horizontal="left"/>
    </xf>
    <xf numFmtId="0" fontId="0" fillId="20" borderId="4" xfId="0" applyFill="1" applyBorder="1" applyAlignment="1">
      <alignment vertical="center"/>
    </xf>
    <xf numFmtId="0" fontId="0" fillId="12" borderId="100" xfId="0" applyFill="1" applyBorder="1"/>
    <xf numFmtId="0" fontId="57" fillId="12" borderId="111" xfId="0" applyFont="1" applyFill="1" applyBorder="1"/>
    <xf numFmtId="0" fontId="15" fillId="8" borderId="90" xfId="0" applyFont="1" applyFill="1" applyBorder="1" applyAlignment="1" applyProtection="1">
      <protection locked="0"/>
    </xf>
    <xf numFmtId="0" fontId="15" fillId="8" borderId="91" xfId="0" applyFont="1" applyFill="1" applyBorder="1" applyAlignment="1" applyProtection="1">
      <protection locked="0"/>
    </xf>
    <xf numFmtId="0" fontId="15" fillId="8" borderId="92" xfId="0" applyFont="1" applyFill="1" applyBorder="1" applyAlignment="1"/>
    <xf numFmtId="0" fontId="15" fillId="14" borderId="90" xfId="0" applyFont="1" applyFill="1" applyBorder="1" applyAlignment="1" applyProtection="1">
      <protection locked="0"/>
    </xf>
    <xf numFmtId="0" fontId="15" fillId="14" borderId="91" xfId="0" applyFont="1" applyFill="1" applyBorder="1" applyAlignment="1" applyProtection="1">
      <protection locked="0"/>
    </xf>
    <xf numFmtId="0" fontId="15" fillId="14" borderId="91" xfId="0" applyFont="1" applyFill="1" applyBorder="1" applyAlignment="1"/>
    <xf numFmtId="0" fontId="15" fillId="14" borderId="92" xfId="0" applyFont="1" applyFill="1" applyBorder="1" applyAlignment="1"/>
    <xf numFmtId="0" fontId="15" fillId="11" borderId="90" xfId="0" applyFont="1" applyFill="1" applyBorder="1" applyAlignment="1"/>
    <xf numFmtId="0" fontId="15" fillId="11" borderId="91" xfId="0" applyFont="1" applyFill="1" applyBorder="1" applyAlignment="1"/>
    <xf numFmtId="0" fontId="15" fillId="11" borderId="92" xfId="0" applyFont="1" applyFill="1" applyBorder="1" applyAlignment="1"/>
    <xf numFmtId="0" fontId="15" fillId="3" borderId="90" xfId="0" applyFont="1" applyFill="1" applyBorder="1" applyAlignment="1"/>
    <xf numFmtId="0" fontId="15" fillId="3" borderId="91" xfId="0" applyFont="1" applyFill="1" applyBorder="1" applyAlignment="1"/>
    <xf numFmtId="0" fontId="15" fillId="6" borderId="90" xfId="0" applyFont="1" applyFill="1" applyBorder="1" applyAlignment="1"/>
    <xf numFmtId="0" fontId="15" fillId="6" borderId="91" xfId="0" applyFont="1" applyFill="1" applyBorder="1" applyAlignment="1"/>
    <xf numFmtId="0" fontId="15" fillId="6" borderId="92" xfId="0" applyFont="1" applyFill="1" applyBorder="1" applyAlignment="1"/>
    <xf numFmtId="0" fontId="56" fillId="17" borderId="53" xfId="0" applyFont="1" applyFill="1" applyBorder="1" applyAlignment="1">
      <alignment vertical="center"/>
    </xf>
    <xf numFmtId="166" fontId="19" fillId="17" borderId="54" xfId="0" applyNumberFormat="1" applyFont="1" applyFill="1" applyBorder="1" applyAlignment="1" applyProtection="1">
      <alignment horizontal="center" vertical="center"/>
      <protection hidden="1"/>
    </xf>
    <xf numFmtId="166" fontId="19" fillId="17" borderId="74" xfId="0" applyNumberFormat="1" applyFont="1" applyFill="1" applyBorder="1" applyAlignment="1" applyProtection="1">
      <alignment horizontal="center" vertical="center"/>
      <protection hidden="1"/>
    </xf>
    <xf numFmtId="0" fontId="56" fillId="15" borderId="51" xfId="0" applyFont="1" applyFill="1" applyBorder="1" applyAlignment="1">
      <alignment vertical="center"/>
    </xf>
    <xf numFmtId="166" fontId="19" fillId="15" borderId="73" xfId="0" applyNumberFormat="1" applyFont="1" applyFill="1" applyBorder="1" applyAlignment="1" applyProtection="1">
      <alignment horizontal="center" vertical="center"/>
      <protection hidden="1"/>
    </xf>
    <xf numFmtId="0" fontId="55" fillId="20" borderId="53" xfId="0" applyFont="1" applyFill="1" applyBorder="1" applyAlignment="1">
      <alignment vertical="center"/>
    </xf>
    <xf numFmtId="166" fontId="19" fillId="20" borderId="74" xfId="0" applyNumberFormat="1" applyFont="1" applyFill="1" applyBorder="1" applyAlignment="1" applyProtection="1">
      <alignment horizontal="center" vertical="center"/>
      <protection hidden="1"/>
    </xf>
    <xf numFmtId="166" fontId="19" fillId="20" borderId="73" xfId="0" applyNumberFormat="1" applyFont="1" applyFill="1" applyBorder="1" applyAlignment="1" applyProtection="1">
      <alignment horizontal="center" vertical="center"/>
      <protection hidden="1"/>
    </xf>
    <xf numFmtId="0" fontId="3" fillId="15" borderId="4" xfId="0" applyFont="1" applyFill="1" applyBorder="1" applyAlignment="1">
      <alignment vertical="center"/>
    </xf>
    <xf numFmtId="0" fontId="0" fillId="12" borderId="92" xfId="0" applyFill="1" applyBorder="1" applyAlignment="1">
      <alignment vertical="center"/>
    </xf>
    <xf numFmtId="0" fontId="0" fillId="20" borderId="4" xfId="0" applyFill="1" applyBorder="1"/>
    <xf numFmtId="0" fontId="0" fillId="20" borderId="4" xfId="0" applyFill="1" applyBorder="1" applyAlignment="1">
      <alignment vertical="center" wrapText="1"/>
    </xf>
    <xf numFmtId="0" fontId="0" fillId="20" borderId="4" xfId="0" applyFill="1" applyBorder="1" applyAlignment="1">
      <alignment wrapText="1"/>
    </xf>
    <xf numFmtId="0" fontId="11" fillId="28" borderId="93" xfId="0" applyFont="1" applyFill="1" applyBorder="1" applyAlignment="1">
      <alignment horizontal="center" vertical="center"/>
    </xf>
    <xf numFmtId="0" fontId="50" fillId="5" borderId="0" xfId="0" applyFont="1" applyFill="1" applyAlignment="1" applyProtection="1">
      <alignment horizontal="center" vertical="center"/>
      <protection locked="0"/>
    </xf>
    <xf numFmtId="164" fontId="22" fillId="5" borderId="0" xfId="0" applyNumberFormat="1" applyFont="1" applyFill="1" applyBorder="1" applyProtection="1">
      <protection hidden="1"/>
    </xf>
    <xf numFmtId="0" fontId="50" fillId="5" borderId="0" xfId="0" applyFont="1" applyFill="1" applyAlignment="1" applyProtection="1">
      <alignment horizontal="center" vertical="center"/>
      <protection locked="0"/>
    </xf>
    <xf numFmtId="164" fontId="11" fillId="28" borderId="33" xfId="0" applyNumberFormat="1" applyFont="1" applyFill="1" applyBorder="1" applyAlignment="1">
      <alignment horizontal="center" vertical="center"/>
    </xf>
    <xf numFmtId="166" fontId="0" fillId="15" borderId="112" xfId="0" applyNumberFormat="1" applyFill="1" applyBorder="1" applyProtection="1">
      <protection hidden="1"/>
    </xf>
    <xf numFmtId="166" fontId="0" fillId="15" borderId="113" xfId="0" applyNumberFormat="1" applyFill="1" applyBorder="1" applyProtection="1">
      <protection hidden="1"/>
    </xf>
    <xf numFmtId="0" fontId="0" fillId="21" borderId="72" xfId="0" applyFill="1" applyBorder="1" applyAlignment="1">
      <alignment vertical="center"/>
    </xf>
    <xf numFmtId="0" fontId="0" fillId="0" borderId="61" xfId="0" applyFont="1" applyFill="1" applyBorder="1" applyAlignment="1">
      <alignment vertical="center" wrapText="1"/>
    </xf>
    <xf numFmtId="0" fontId="0" fillId="0" borderId="66"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ill="1" applyBorder="1"/>
    <xf numFmtId="0" fontId="2" fillId="31" borderId="0" xfId="0" applyFont="1" applyFill="1" applyBorder="1" applyAlignment="1">
      <alignment vertical="center" wrapText="1"/>
    </xf>
    <xf numFmtId="0" fontId="2" fillId="30" borderId="0" xfId="0" applyFont="1" applyFill="1" applyBorder="1" applyAlignment="1">
      <alignment vertical="center" wrapText="1"/>
    </xf>
    <xf numFmtId="0" fontId="2" fillId="30" borderId="69" xfId="0" applyFont="1" applyFill="1" applyBorder="1" applyAlignment="1">
      <alignment vertical="center" wrapText="1"/>
    </xf>
    <xf numFmtId="0" fontId="2" fillId="5" borderId="69" xfId="0" applyFont="1" applyFill="1" applyBorder="1" applyAlignment="1">
      <alignment vertical="center" wrapText="1"/>
    </xf>
    <xf numFmtId="0" fontId="2" fillId="30" borderId="61" xfId="0" applyFont="1" applyFill="1" applyBorder="1" applyAlignment="1">
      <alignment vertical="center" wrapText="1"/>
    </xf>
    <xf numFmtId="0" fontId="2" fillId="5" borderId="67" xfId="0" applyFont="1" applyFill="1" applyBorder="1" applyAlignment="1">
      <alignment vertical="center" wrapText="1"/>
    </xf>
    <xf numFmtId="0" fontId="0" fillId="21" borderId="0" xfId="0" applyFill="1" applyAlignment="1">
      <alignment wrapText="1"/>
    </xf>
    <xf numFmtId="0" fontId="0" fillId="21" borderId="0" xfId="0" applyFill="1" applyAlignment="1">
      <alignment vertical="center" wrapText="1"/>
    </xf>
    <xf numFmtId="0" fontId="0" fillId="21" borderId="66" xfId="0" applyFont="1" applyFill="1" applyBorder="1" applyAlignment="1">
      <alignment vertical="center" wrapText="1"/>
    </xf>
    <xf numFmtId="0" fontId="0" fillId="21" borderId="0" xfId="0" applyFont="1" applyFill="1" applyBorder="1" applyAlignment="1">
      <alignment vertical="center" wrapText="1"/>
    </xf>
    <xf numFmtId="0" fontId="0" fillId="21" borderId="0" xfId="0" applyFill="1"/>
    <xf numFmtId="0" fontId="0" fillId="21" borderId="61" xfId="0" applyFont="1" applyFill="1" applyBorder="1" applyAlignment="1">
      <alignment vertical="center" wrapText="1"/>
    </xf>
    <xf numFmtId="0" fontId="0" fillId="21" borderId="67" xfId="0" applyFont="1" applyFill="1" applyBorder="1" applyAlignment="1">
      <alignment vertical="center" wrapText="1"/>
    </xf>
    <xf numFmtId="0" fontId="0" fillId="21" borderId="116" xfId="0" applyFont="1" applyFill="1" applyBorder="1" applyAlignment="1">
      <alignment vertical="center" wrapText="1"/>
    </xf>
    <xf numFmtId="0" fontId="0" fillId="21" borderId="115" xfId="0" applyFont="1" applyFill="1" applyBorder="1" applyAlignment="1">
      <alignment vertical="center" wrapText="1"/>
    </xf>
    <xf numFmtId="0" fontId="0" fillId="32" borderId="61" xfId="0" applyFont="1" applyFill="1" applyBorder="1" applyAlignment="1">
      <alignment vertical="center" wrapText="1"/>
    </xf>
    <xf numFmtId="0" fontId="0" fillId="32" borderId="66" xfId="0" applyFont="1" applyFill="1" applyBorder="1" applyAlignment="1">
      <alignment vertical="center" wrapText="1"/>
    </xf>
    <xf numFmtId="0" fontId="0" fillId="26" borderId="61" xfId="0" applyFont="1" applyFill="1" applyBorder="1" applyAlignment="1">
      <alignment horizontal="left" vertical="center" wrapText="1"/>
    </xf>
    <xf numFmtId="0" fontId="0" fillId="26" borderId="66" xfId="0" applyFont="1" applyFill="1" applyBorder="1" applyAlignment="1">
      <alignment horizontal="left" vertical="center" wrapText="1"/>
    </xf>
    <xf numFmtId="0" fontId="0" fillId="0" borderId="61" xfId="0" applyFont="1" applyBorder="1" applyAlignment="1">
      <alignment horizontal="left" vertical="center" wrapText="1"/>
    </xf>
    <xf numFmtId="0" fontId="0" fillId="21" borderId="124" xfId="0" applyFont="1" applyFill="1" applyBorder="1" applyAlignment="1">
      <alignment vertical="center" wrapText="1"/>
    </xf>
    <xf numFmtId="0" fontId="3" fillId="26" borderId="61" xfId="0" applyFont="1" applyFill="1" applyBorder="1" applyAlignment="1">
      <alignment vertical="center" wrapText="1"/>
    </xf>
    <xf numFmtId="0" fontId="3" fillId="26" borderId="66" xfId="0" applyFont="1" applyFill="1" applyBorder="1" applyAlignment="1">
      <alignment vertical="center" wrapText="1"/>
    </xf>
    <xf numFmtId="0" fontId="15" fillId="0" borderId="0" xfId="0" applyFont="1" applyFill="1" applyBorder="1" applyAlignment="1">
      <alignment horizontal="left" vertical="center"/>
    </xf>
    <xf numFmtId="0" fontId="15" fillId="0" borderId="0" xfId="0" applyFont="1" applyFill="1" applyBorder="1" applyAlignment="1">
      <alignment horizontal="left" vertical="center" wrapText="1"/>
    </xf>
    <xf numFmtId="0" fontId="2" fillId="33" borderId="0" xfId="0" applyFont="1" applyFill="1" applyAlignment="1">
      <alignment vertical="center" wrapText="1"/>
    </xf>
    <xf numFmtId="0" fontId="15" fillId="11" borderId="90" xfId="0" applyFont="1" applyFill="1" applyBorder="1" applyAlignment="1" applyProtection="1">
      <protection locked="0"/>
    </xf>
    <xf numFmtId="0" fontId="40" fillId="0" borderId="0" xfId="3" applyFont="1" applyAlignment="1" applyProtection="1">
      <alignment horizontal="left" vertical="center"/>
      <protection locked="0" hidden="1"/>
    </xf>
    <xf numFmtId="0" fontId="0" fillId="32" borderId="125" xfId="0" applyFont="1" applyFill="1" applyBorder="1" applyAlignment="1">
      <alignment vertical="center" wrapText="1"/>
    </xf>
    <xf numFmtId="0" fontId="0" fillId="26" borderId="67" xfId="0" applyFont="1" applyFill="1" applyBorder="1" applyAlignment="1">
      <alignment horizontal="left" vertical="center" wrapText="1"/>
    </xf>
    <xf numFmtId="0" fontId="0" fillId="22" borderId="67" xfId="0" applyFont="1" applyFill="1" applyBorder="1" applyAlignment="1">
      <alignment horizontal="left" vertical="center" wrapText="1"/>
    </xf>
    <xf numFmtId="0" fontId="0" fillId="21" borderId="126" xfId="0" applyFont="1" applyFill="1" applyBorder="1" applyAlignment="1">
      <alignment vertical="center" wrapText="1"/>
    </xf>
    <xf numFmtId="0" fontId="0" fillId="26" borderId="0" xfId="0" applyFont="1" applyFill="1" applyBorder="1" applyAlignment="1">
      <alignment horizontal="left" vertical="center" wrapText="1"/>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2" fillId="30" borderId="0" xfId="0" applyFont="1" applyFill="1" applyAlignment="1">
      <alignment vertical="center" wrapText="1"/>
    </xf>
    <xf numFmtId="0" fontId="0" fillId="32" borderId="0" xfId="0" applyFont="1" applyFill="1" applyAlignment="1">
      <alignment vertical="center" wrapText="1"/>
    </xf>
    <xf numFmtId="0" fontId="22" fillId="5" borderId="0" xfId="0" applyFont="1" applyFill="1"/>
    <xf numFmtId="0" fontId="15" fillId="3" borderId="92" xfId="0" applyFont="1" applyFill="1" applyBorder="1" applyAlignment="1"/>
    <xf numFmtId="0" fontId="6" fillId="0" borderId="0" xfId="4" applyAlignment="1" applyProtection="1">
      <alignment horizontal="center" vertical="center"/>
      <protection locked="0"/>
    </xf>
    <xf numFmtId="0" fontId="61" fillId="0" borderId="0" xfId="3" applyFont="1" applyAlignment="1" applyProtection="1">
      <alignment horizontal="left" vertical="center" wrapText="1"/>
      <protection locked="0"/>
    </xf>
    <xf numFmtId="0" fontId="14" fillId="0" borderId="0" xfId="3" applyFont="1" applyAlignment="1" applyProtection="1">
      <alignment horizontal="left" vertical="center" wrapText="1"/>
    </xf>
    <xf numFmtId="0" fontId="62" fillId="0" borderId="0" xfId="3" applyFont="1" applyAlignment="1" applyProtection="1">
      <alignment horizontal="center" vertical="center" wrapText="1"/>
    </xf>
    <xf numFmtId="0" fontId="7" fillId="0" borderId="0" xfId="3" applyFont="1" applyAlignment="1" applyProtection="1">
      <alignment horizontal="left" vertical="center" wrapText="1"/>
    </xf>
    <xf numFmtId="15" fontId="61" fillId="0" borderId="0" xfId="3" applyNumberFormat="1" applyFont="1" applyAlignment="1" applyProtection="1">
      <alignment horizontal="left" vertical="center" wrapText="1"/>
    </xf>
    <xf numFmtId="15" fontId="61" fillId="0" borderId="0" xfId="3" applyNumberFormat="1" applyFont="1" applyAlignment="1" applyProtection="1">
      <alignment horizontal="left" vertical="center" wrapText="1"/>
      <protection locked="0"/>
    </xf>
    <xf numFmtId="0" fontId="61" fillId="0" borderId="0" xfId="3" applyFont="1" applyAlignment="1" applyProtection="1">
      <alignment horizontal="center" vertical="center" wrapText="1"/>
      <protection locked="0" hidden="1"/>
    </xf>
    <xf numFmtId="0" fontId="40" fillId="0" borderId="0" xfId="3" applyFont="1" applyAlignment="1" applyProtection="1">
      <alignment vertical="center"/>
      <protection locked="0" hidden="1"/>
    </xf>
    <xf numFmtId="0" fontId="15" fillId="11" borderId="7" xfId="0" applyFont="1" applyFill="1" applyBorder="1" applyAlignment="1" applyProtection="1">
      <protection locked="0"/>
    </xf>
    <xf numFmtId="0" fontId="15" fillId="14" borderId="17" xfId="0" applyFont="1" applyFill="1" applyBorder="1" applyAlignment="1"/>
    <xf numFmtId="0" fontId="15" fillId="3" borderId="17" xfId="0" applyFont="1" applyFill="1" applyBorder="1" applyAlignment="1"/>
    <xf numFmtId="0" fontId="0" fillId="0" borderId="0" xfId="0" applyFill="1" applyBorder="1" applyAlignment="1">
      <alignment horizontal="left" vertical="center"/>
    </xf>
    <xf numFmtId="0" fontId="2" fillId="5" borderId="4" xfId="0" applyFont="1" applyFill="1" applyBorder="1" applyAlignment="1">
      <alignment horizontal="center" vertical="center"/>
    </xf>
    <xf numFmtId="0" fontId="3" fillId="20" borderId="4" xfId="0" applyFont="1" applyFill="1" applyBorder="1" applyAlignment="1">
      <alignment horizontal="center" vertical="center" wrapText="1"/>
    </xf>
    <xf numFmtId="0" fontId="2" fillId="5" borderId="7" xfId="0" applyFont="1" applyFill="1" applyBorder="1" applyAlignment="1">
      <alignment horizontal="center" vertical="center"/>
    </xf>
    <xf numFmtId="0" fontId="0" fillId="16" borderId="4" xfId="0" applyFill="1" applyBorder="1" applyAlignment="1">
      <alignment horizontal="left" vertical="center"/>
    </xf>
    <xf numFmtId="0" fontId="0" fillId="14" borderId="4" xfId="0" applyFill="1" applyBorder="1" applyAlignment="1">
      <alignment horizontal="left" vertical="center"/>
    </xf>
    <xf numFmtId="0" fontId="0" fillId="21" borderId="4" xfId="0" applyFill="1" applyBorder="1" applyAlignment="1">
      <alignment horizontal="left" vertical="center"/>
    </xf>
    <xf numFmtId="0" fontId="3" fillId="15" borderId="4" xfId="0" applyFont="1" applyFill="1" applyBorder="1" applyAlignment="1">
      <alignment horizontal="center" vertical="center" wrapText="1"/>
    </xf>
    <xf numFmtId="0" fontId="0" fillId="8" borderId="4" xfId="0" applyFill="1" applyBorder="1" applyAlignment="1">
      <alignment horizontal="left" vertical="center"/>
    </xf>
    <xf numFmtId="0" fontId="0" fillId="11" borderId="4" xfId="0" applyFill="1" applyBorder="1" applyAlignment="1">
      <alignment horizontal="left" vertical="center"/>
    </xf>
    <xf numFmtId="0" fontId="15" fillId="16" borderId="90" xfId="0" applyFont="1" applyFill="1" applyBorder="1" applyAlignment="1"/>
    <xf numFmtId="0" fontId="15" fillId="16" borderId="91" xfId="0" applyFont="1" applyFill="1" applyBorder="1" applyAlignment="1"/>
    <xf numFmtId="0" fontId="15" fillId="16" borderId="92" xfId="0" applyFont="1" applyFill="1" applyBorder="1" applyAlignment="1"/>
    <xf numFmtId="0" fontId="0" fillId="4" borderId="4" xfId="0" applyFill="1" applyBorder="1" applyAlignment="1">
      <alignment horizontal="left" vertical="center"/>
    </xf>
    <xf numFmtId="0" fontId="3" fillId="23" borderId="4" xfId="0" applyFont="1" applyFill="1" applyBorder="1" applyAlignment="1">
      <alignment horizontal="center" vertical="center" wrapText="1"/>
    </xf>
    <xf numFmtId="0" fontId="0" fillId="6" borderId="4" xfId="0" applyFill="1" applyBorder="1" applyAlignment="1">
      <alignment horizontal="left" vertical="center"/>
    </xf>
    <xf numFmtId="0" fontId="3" fillId="3" borderId="4" xfId="0" applyFont="1" applyFill="1" applyBorder="1" applyAlignment="1">
      <alignment horizontal="center" vertical="center" wrapText="1"/>
    </xf>
    <xf numFmtId="0" fontId="0" fillId="3" borderId="4" xfId="0" applyFill="1" applyBorder="1" applyAlignment="1">
      <alignment horizontal="left" vertical="center"/>
    </xf>
    <xf numFmtId="164" fontId="15" fillId="20" borderId="21" xfId="0" applyNumberFormat="1" applyFont="1" applyFill="1" applyBorder="1" applyProtection="1">
      <protection hidden="1"/>
    </xf>
    <xf numFmtId="164" fontId="15" fillId="20" borderId="13" xfId="0" applyNumberFormat="1" applyFont="1" applyFill="1" applyBorder="1" applyProtection="1">
      <protection hidden="1"/>
    </xf>
    <xf numFmtId="164" fontId="15" fillId="20" borderId="14" xfId="0" applyNumberFormat="1" applyFont="1" applyFill="1" applyBorder="1" applyProtection="1">
      <protection hidden="1"/>
    </xf>
    <xf numFmtId="164" fontId="15" fillId="20" borderId="58" xfId="0" applyNumberFormat="1" applyFont="1" applyFill="1" applyBorder="1" applyProtection="1">
      <protection hidden="1"/>
    </xf>
    <xf numFmtId="164" fontId="15" fillId="20" borderId="59" xfId="0" applyNumberFormat="1" applyFont="1" applyFill="1" applyBorder="1" applyProtection="1">
      <protection hidden="1"/>
    </xf>
    <xf numFmtId="0" fontId="15" fillId="4" borderId="4" xfId="0" applyFont="1" applyFill="1" applyBorder="1" applyAlignment="1">
      <alignment horizontal="left" vertical="center"/>
    </xf>
    <xf numFmtId="164" fontId="0" fillId="12" borderId="90" xfId="0" applyNumberFormat="1" applyFill="1" applyBorder="1" applyAlignment="1" applyProtection="1">
      <alignment vertical="center"/>
      <protection hidden="1"/>
    </xf>
    <xf numFmtId="164" fontId="0" fillId="12" borderId="91" xfId="0" applyNumberFormat="1" applyFill="1" applyBorder="1" applyAlignment="1" applyProtection="1">
      <alignment vertical="center"/>
      <protection hidden="1"/>
    </xf>
    <xf numFmtId="9" fontId="47" fillId="5" borderId="46" xfId="0" applyNumberFormat="1" applyFont="1" applyFill="1" applyBorder="1" applyAlignment="1" applyProtection="1">
      <alignment vertical="center" wrapText="1"/>
      <protection hidden="1"/>
    </xf>
    <xf numFmtId="9" fontId="28" fillId="20" borderId="40" xfId="2" applyFont="1" applyFill="1" applyBorder="1" applyAlignment="1" applyProtection="1">
      <alignment horizontal="right" vertical="center"/>
      <protection hidden="1"/>
    </xf>
    <xf numFmtId="9" fontId="28" fillId="20" borderId="41" xfId="2" applyFont="1" applyFill="1" applyBorder="1" applyAlignment="1" applyProtection="1">
      <alignment horizontal="right" vertical="center"/>
      <protection hidden="1"/>
    </xf>
    <xf numFmtId="9" fontId="28" fillId="20" borderId="42" xfId="2" applyFont="1" applyFill="1" applyBorder="1" applyAlignment="1" applyProtection="1">
      <alignment horizontal="right" vertical="center"/>
      <protection hidden="1"/>
    </xf>
    <xf numFmtId="49" fontId="28" fillId="20" borderId="62" xfId="2" applyNumberFormat="1" applyFont="1" applyFill="1" applyBorder="1" applyAlignment="1" applyProtection="1">
      <alignment horizontal="right" vertical="center"/>
      <protection hidden="1"/>
    </xf>
    <xf numFmtId="49" fontId="28" fillId="20" borderId="123" xfId="2" applyNumberFormat="1" applyFont="1" applyFill="1" applyBorder="1" applyAlignment="1" applyProtection="1">
      <alignment horizontal="right" vertical="center"/>
      <protection hidden="1"/>
    </xf>
    <xf numFmtId="9" fontId="28" fillId="12" borderId="40" xfId="2" applyFont="1" applyFill="1" applyBorder="1" applyAlignment="1" applyProtection="1">
      <alignment horizontal="right" vertical="center"/>
      <protection hidden="1"/>
    </xf>
    <xf numFmtId="9" fontId="28" fillId="12" borderId="41" xfId="2" applyFont="1" applyFill="1" applyBorder="1" applyAlignment="1" applyProtection="1">
      <alignment horizontal="right" vertical="center"/>
      <protection hidden="1"/>
    </xf>
    <xf numFmtId="9" fontId="28" fillId="24" borderId="40" xfId="2" applyFont="1" applyFill="1" applyBorder="1" applyAlignment="1" applyProtection="1">
      <alignment horizontal="right" vertical="center"/>
      <protection hidden="1"/>
    </xf>
    <xf numFmtId="166" fontId="22" fillId="5" borderId="0" xfId="0" applyNumberFormat="1" applyFont="1" applyFill="1" applyBorder="1" applyAlignment="1" applyProtection="1">
      <alignment horizontal="center" vertical="center"/>
      <protection hidden="1"/>
    </xf>
    <xf numFmtId="9" fontId="28" fillId="24" borderId="41" xfId="2" applyNumberFormat="1" applyFont="1" applyFill="1" applyBorder="1" applyAlignment="1" applyProtection="1">
      <alignment horizontal="right" vertical="center"/>
      <protection hidden="1"/>
    </xf>
    <xf numFmtId="0" fontId="65" fillId="10" borderId="30" xfId="0" applyFont="1" applyFill="1" applyBorder="1" applyAlignment="1" applyProtection="1">
      <alignment horizontal="right" vertical="center"/>
      <protection hidden="1"/>
    </xf>
    <xf numFmtId="0" fontId="65" fillId="13" borderId="43" xfId="0" applyFont="1" applyFill="1" applyBorder="1" applyAlignment="1" applyProtection="1">
      <alignment horizontal="right" vertical="center"/>
      <protection hidden="1"/>
    </xf>
    <xf numFmtId="9" fontId="65" fillId="10" borderId="40" xfId="1" applyNumberFormat="1" applyFont="1" applyFill="1" applyBorder="1" applyAlignment="1" applyProtection="1">
      <alignment horizontal="right" vertical="center"/>
      <protection locked="0"/>
    </xf>
    <xf numFmtId="9" fontId="65" fillId="13" borderId="44" xfId="1" applyNumberFormat="1" applyFont="1" applyFill="1" applyBorder="1" applyAlignment="1" applyProtection="1">
      <alignment vertical="center"/>
      <protection locked="0"/>
    </xf>
    <xf numFmtId="0" fontId="22" fillId="0" borderId="0" xfId="0" applyFont="1" applyProtection="1">
      <protection hidden="1"/>
    </xf>
    <xf numFmtId="0" fontId="0" fillId="21" borderId="4" xfId="0" applyFill="1" applyBorder="1" applyAlignment="1">
      <alignment horizontal="left" vertical="center" wrapText="1"/>
    </xf>
    <xf numFmtId="168" fontId="12" fillId="0" borderId="4" xfId="1" applyNumberFormat="1" applyFont="1" applyBorder="1" applyAlignment="1" applyProtection="1">
      <alignment vertical="center"/>
      <protection locked="0"/>
    </xf>
    <xf numFmtId="168" fontId="12" fillId="0" borderId="19" xfId="1" applyNumberFormat="1" applyFont="1" applyBorder="1" applyAlignment="1" applyProtection="1">
      <alignment vertical="center"/>
      <protection locked="0"/>
    </xf>
    <xf numFmtId="168" fontId="12" fillId="21" borderId="29" xfId="1" applyNumberFormat="1" applyFont="1" applyFill="1" applyBorder="1" applyAlignment="1" applyProtection="1">
      <alignment vertical="center"/>
      <protection hidden="1"/>
    </xf>
    <xf numFmtId="168" fontId="12" fillId="21" borderId="25" xfId="1" applyNumberFormat="1" applyFont="1" applyFill="1" applyBorder="1" applyAlignment="1" applyProtection="1">
      <alignment vertical="center"/>
      <protection hidden="1"/>
    </xf>
    <xf numFmtId="168" fontId="32" fillId="20" borderId="39" xfId="1" applyNumberFormat="1" applyFont="1" applyFill="1" applyBorder="1" applyAlignment="1" applyProtection="1">
      <alignment vertical="center"/>
      <protection hidden="1"/>
    </xf>
    <xf numFmtId="168" fontId="12" fillId="21" borderId="40" xfId="1" applyNumberFormat="1" applyFont="1" applyFill="1" applyBorder="1" applyAlignment="1" applyProtection="1">
      <alignment vertical="center"/>
      <protection locked="0"/>
    </xf>
    <xf numFmtId="168" fontId="12" fillId="21" borderId="62" xfId="1" applyNumberFormat="1" applyFont="1" applyFill="1" applyBorder="1" applyAlignment="1" applyProtection="1">
      <alignment vertical="center"/>
      <protection locked="0"/>
    </xf>
    <xf numFmtId="168" fontId="12" fillId="21" borderId="40" xfId="1" applyNumberFormat="1" applyFont="1" applyFill="1" applyBorder="1" applyAlignment="1" applyProtection="1">
      <alignment horizontal="right" vertical="center"/>
      <protection locked="0"/>
    </xf>
    <xf numFmtId="168" fontId="65" fillId="10" borderId="40" xfId="1" applyNumberFormat="1" applyFont="1" applyFill="1" applyBorder="1" applyAlignment="1" applyProtection="1">
      <alignment horizontal="right" vertical="center"/>
      <protection locked="0"/>
    </xf>
    <xf numFmtId="168" fontId="12" fillId="11" borderId="40" xfId="1" applyNumberFormat="1" applyFont="1" applyFill="1" applyBorder="1" applyAlignment="1" applyProtection="1">
      <alignment vertical="center"/>
      <protection locked="0"/>
    </xf>
    <xf numFmtId="168" fontId="65" fillId="13" borderId="44" xfId="1" applyNumberFormat="1" applyFont="1" applyFill="1" applyBorder="1" applyAlignment="1" applyProtection="1">
      <alignment vertical="center"/>
      <protection locked="0"/>
    </xf>
    <xf numFmtId="168" fontId="28" fillId="24" borderId="44" xfId="1" applyNumberFormat="1" applyFont="1" applyFill="1" applyBorder="1" applyAlignment="1" applyProtection="1">
      <alignment vertical="center"/>
      <protection locked="0"/>
    </xf>
    <xf numFmtId="168" fontId="47" fillId="5" borderId="46" xfId="0" applyNumberFormat="1" applyFont="1" applyFill="1" applyBorder="1" applyAlignment="1" applyProtection="1">
      <alignment vertical="center" wrapText="1"/>
      <protection hidden="1"/>
    </xf>
    <xf numFmtId="168" fontId="29" fillId="24" borderId="4" xfId="1" applyNumberFormat="1" applyFont="1" applyFill="1" applyBorder="1" applyAlignment="1" applyProtection="1">
      <alignment vertical="center" wrapText="1"/>
      <protection hidden="1"/>
    </xf>
    <xf numFmtId="0" fontId="15" fillId="0" borderId="0" xfId="0" applyFont="1" applyAlignment="1">
      <alignment horizontal="left" wrapText="1"/>
    </xf>
    <xf numFmtId="0" fontId="11" fillId="28" borderId="33" xfId="0" applyFont="1" applyFill="1" applyBorder="1" applyAlignment="1">
      <alignment horizontal="center" vertical="center"/>
    </xf>
    <xf numFmtId="168" fontId="32" fillId="5" borderId="23" xfId="0" applyNumberFormat="1" applyFont="1" applyFill="1" applyBorder="1" applyAlignment="1">
      <alignment vertical="center"/>
    </xf>
    <xf numFmtId="168" fontId="32" fillId="5" borderId="23" xfId="2" applyNumberFormat="1" applyFont="1" applyFill="1" applyBorder="1" applyAlignment="1" applyProtection="1">
      <alignment vertical="center"/>
    </xf>
    <xf numFmtId="9" fontId="0" fillId="21" borderId="64" xfId="2" applyNumberFormat="1" applyFont="1" applyFill="1" applyBorder="1" applyAlignment="1" applyProtection="1">
      <alignment horizontal="center" vertical="center" wrapText="1"/>
      <protection locked="0"/>
    </xf>
    <xf numFmtId="0" fontId="19" fillId="5" borderId="57" xfId="0" applyFont="1" applyFill="1" applyBorder="1" applyAlignment="1">
      <alignment horizontal="center" vertical="center"/>
    </xf>
    <xf numFmtId="0" fontId="19" fillId="23" borderId="4" xfId="0" applyFont="1" applyFill="1" applyBorder="1" applyAlignment="1">
      <alignment horizontal="center" vertical="center"/>
    </xf>
    <xf numFmtId="0" fontId="0" fillId="4" borderId="4" xfId="0" applyFill="1" applyBorder="1" applyAlignment="1">
      <alignment vertical="center" wrapText="1"/>
    </xf>
    <xf numFmtId="0" fontId="55" fillId="15" borderId="74" xfId="0" applyFont="1" applyFill="1" applyBorder="1" applyAlignment="1">
      <alignment vertical="center"/>
    </xf>
    <xf numFmtId="166" fontId="19" fillId="15" borderId="54" xfId="0" applyNumberFormat="1" applyFont="1" applyFill="1" applyBorder="1" applyAlignment="1" applyProtection="1">
      <alignment horizontal="center" vertical="center"/>
      <protection hidden="1"/>
    </xf>
    <xf numFmtId="166" fontId="15" fillId="20" borderId="137" xfId="0" applyNumberFormat="1" applyFont="1" applyFill="1" applyBorder="1" applyProtection="1">
      <protection hidden="1"/>
    </xf>
    <xf numFmtId="167" fontId="15" fillId="20" borderId="138" xfId="0" applyNumberFormat="1" applyFont="1" applyFill="1" applyBorder="1" applyProtection="1">
      <protection hidden="1"/>
    </xf>
    <xf numFmtId="166" fontId="15" fillId="20" borderId="139" xfId="0" applyNumberFormat="1" applyFont="1" applyFill="1" applyBorder="1" applyProtection="1">
      <protection hidden="1"/>
    </xf>
    <xf numFmtId="166" fontId="15" fillId="20" borderId="140" xfId="0" applyNumberFormat="1" applyFont="1" applyFill="1" applyBorder="1" applyProtection="1">
      <protection hidden="1"/>
    </xf>
    <xf numFmtId="166" fontId="15" fillId="20" borderId="141" xfId="0" applyNumberFormat="1" applyFont="1" applyFill="1" applyBorder="1" applyProtection="1">
      <protection hidden="1"/>
    </xf>
    <xf numFmtId="166" fontId="15" fillId="20" borderId="142" xfId="0" applyNumberFormat="1" applyFont="1" applyFill="1" applyBorder="1" applyProtection="1">
      <protection hidden="1"/>
    </xf>
    <xf numFmtId="164" fontId="15" fillId="20" borderId="143" xfId="0" applyNumberFormat="1" applyFont="1" applyFill="1" applyBorder="1" applyProtection="1">
      <protection hidden="1"/>
    </xf>
    <xf numFmtId="164" fontId="15" fillId="20" borderId="144" xfId="0" applyNumberFormat="1" applyFont="1" applyFill="1" applyBorder="1" applyProtection="1">
      <protection hidden="1"/>
    </xf>
    <xf numFmtId="164" fontId="15" fillId="20" borderId="145" xfId="0" applyNumberFormat="1" applyFont="1" applyFill="1" applyBorder="1" applyProtection="1">
      <protection hidden="1"/>
    </xf>
    <xf numFmtId="164" fontId="15" fillId="20" borderId="146" xfId="0" applyNumberFormat="1" applyFont="1" applyFill="1" applyBorder="1" applyProtection="1">
      <protection hidden="1"/>
    </xf>
    <xf numFmtId="9" fontId="65" fillId="10" borderId="41" xfId="1" applyNumberFormat="1" applyFont="1" applyFill="1" applyBorder="1" applyAlignment="1" applyProtection="1">
      <alignment horizontal="right" vertical="center"/>
      <protection locked="0"/>
    </xf>
    <xf numFmtId="9" fontId="65" fillId="13" borderId="148" xfId="1" applyNumberFormat="1" applyFont="1" applyFill="1" applyBorder="1" applyAlignment="1" applyProtection="1">
      <alignment vertical="center"/>
      <protection locked="0"/>
    </xf>
    <xf numFmtId="9" fontId="47" fillId="5" borderId="149" xfId="0" applyNumberFormat="1" applyFont="1" applyFill="1" applyBorder="1" applyAlignment="1" applyProtection="1">
      <alignment vertical="center" wrapText="1"/>
      <protection hidden="1"/>
    </xf>
    <xf numFmtId="0" fontId="36" fillId="5" borderId="0" xfId="0" applyFont="1" applyFill="1" applyAlignment="1" applyProtection="1">
      <alignment horizontal="left" vertical="center"/>
      <protection locked="0"/>
    </xf>
    <xf numFmtId="0" fontId="0" fillId="5" borderId="0" xfId="0" applyFill="1" applyBorder="1" applyAlignment="1">
      <alignment horizontal="center"/>
    </xf>
    <xf numFmtId="0" fontId="11" fillId="28" borderId="31" xfId="0" applyFont="1" applyFill="1" applyBorder="1" applyAlignment="1">
      <alignment horizontal="center" vertical="center"/>
    </xf>
    <xf numFmtId="0" fontId="15" fillId="29" borderId="19" xfId="0" applyFont="1" applyFill="1" applyBorder="1" applyAlignment="1"/>
    <xf numFmtId="0" fontId="11" fillId="28" borderId="94" xfId="0" applyFont="1" applyFill="1" applyBorder="1" applyAlignment="1">
      <alignment horizontal="center" vertical="center"/>
    </xf>
    <xf numFmtId="164" fontId="11" fillId="28" borderId="154" xfId="0" applyNumberFormat="1" applyFont="1" applyFill="1" applyBorder="1" applyAlignment="1">
      <alignment horizontal="center" vertical="center"/>
    </xf>
    <xf numFmtId="164" fontId="11" fillId="28" borderId="155" xfId="0" applyNumberFormat="1" applyFont="1" applyFill="1" applyBorder="1" applyAlignment="1">
      <alignment horizontal="center" vertical="center"/>
    </xf>
    <xf numFmtId="164" fontId="11" fillId="28" borderId="20" xfId="0" applyNumberFormat="1" applyFont="1" applyFill="1" applyBorder="1" applyAlignment="1">
      <alignment horizontal="center" vertical="center"/>
    </xf>
    <xf numFmtId="0" fontId="19" fillId="29" borderId="23" xfId="0" applyFont="1" applyFill="1" applyBorder="1" applyAlignment="1">
      <alignment horizontal="left" vertical="center" wrapText="1"/>
    </xf>
    <xf numFmtId="0" fontId="34" fillId="0" borderId="0" xfId="0" applyFont="1" applyFill="1" applyAlignment="1" applyProtection="1">
      <alignment vertical="center" wrapText="1"/>
      <protection hidden="1"/>
    </xf>
    <xf numFmtId="0" fontId="58" fillId="0" borderId="0" xfId="0" applyFont="1" applyFill="1" applyAlignment="1" applyProtection="1">
      <alignment vertical="center" wrapText="1"/>
      <protection hidden="1"/>
    </xf>
    <xf numFmtId="0" fontId="27" fillId="0" borderId="0" xfId="0" applyFont="1" applyFill="1" applyBorder="1" applyAlignment="1" applyProtection="1">
      <alignment vertical="top"/>
      <protection locked="0" hidden="1"/>
    </xf>
    <xf numFmtId="0" fontId="6" fillId="0" borderId="0" xfId="4" applyFill="1" applyAlignment="1" applyProtection="1">
      <alignment vertical="center"/>
      <protection locked="0" hidden="1"/>
    </xf>
    <xf numFmtId="0" fontId="14" fillId="5" borderId="45" xfId="0" applyFont="1" applyFill="1" applyBorder="1" applyAlignment="1" applyProtection="1">
      <alignment horizontal="right" vertical="center" wrapText="1"/>
      <protection hidden="1"/>
    </xf>
    <xf numFmtId="0" fontId="50" fillId="5" borderId="26" xfId="0" applyFont="1" applyFill="1" applyBorder="1" applyAlignment="1" applyProtection="1">
      <alignment vertical="center" wrapText="1"/>
      <protection locked="0" hidden="1"/>
    </xf>
    <xf numFmtId="164" fontId="17" fillId="5" borderId="0" xfId="0" applyNumberFormat="1" applyFont="1" applyFill="1" applyBorder="1" applyAlignment="1">
      <alignment vertical="center"/>
    </xf>
    <xf numFmtId="0" fontId="14" fillId="5" borderId="0" xfId="0" applyFont="1" applyFill="1" applyBorder="1" applyAlignment="1">
      <alignment vertical="center" textRotation="90"/>
    </xf>
    <xf numFmtId="0" fontId="27" fillId="19" borderId="28" xfId="0" applyFont="1" applyFill="1" applyBorder="1" applyAlignment="1" applyProtection="1">
      <alignment horizontal="left" vertical="center"/>
      <protection locked="0" hidden="1"/>
    </xf>
    <xf numFmtId="0" fontId="26" fillId="25" borderId="4" xfId="0" applyFont="1" applyFill="1" applyBorder="1" applyAlignment="1" applyProtection="1">
      <alignment horizontal="center" vertical="center" wrapText="1"/>
      <protection locked="0" hidden="1"/>
    </xf>
    <xf numFmtId="0" fontId="35" fillId="18" borderId="4" xfId="0" applyFont="1" applyFill="1" applyBorder="1" applyAlignment="1" applyProtection="1">
      <alignment horizontal="center" vertical="center" wrapText="1"/>
      <protection locked="0" hidden="1"/>
    </xf>
    <xf numFmtId="164" fontId="0" fillId="11" borderId="90" xfId="0" applyNumberFormat="1" applyFill="1" applyBorder="1" applyAlignment="1" applyProtection="1">
      <alignment vertical="center"/>
      <protection hidden="1"/>
    </xf>
    <xf numFmtId="164" fontId="0" fillId="11" borderId="91" xfId="0" applyNumberFormat="1" applyFill="1" applyBorder="1" applyAlignment="1" applyProtection="1">
      <alignment vertical="center"/>
      <protection hidden="1"/>
    </xf>
    <xf numFmtId="164" fontId="0" fillId="12" borderId="92" xfId="0" applyNumberFormat="1" applyFill="1" applyBorder="1" applyAlignment="1" applyProtection="1">
      <alignment vertical="center"/>
      <protection hidden="1"/>
    </xf>
    <xf numFmtId="164" fontId="0" fillId="4" borderId="4" xfId="0" applyNumberFormat="1" applyFill="1" applyBorder="1" applyAlignment="1" applyProtection="1">
      <alignment vertical="center"/>
      <protection hidden="1"/>
    </xf>
    <xf numFmtId="164" fontId="0" fillId="23" borderId="4" xfId="0" applyNumberFormat="1" applyFill="1" applyBorder="1" applyAlignment="1" applyProtection="1">
      <alignment vertical="center"/>
      <protection hidden="1"/>
    </xf>
    <xf numFmtId="166" fontId="15" fillId="16" borderId="70" xfId="0" applyNumberFormat="1" applyFont="1" applyFill="1" applyBorder="1" applyAlignment="1" applyProtection="1">
      <alignment horizontal="center" vertical="center"/>
      <protection hidden="1"/>
    </xf>
    <xf numFmtId="166" fontId="15" fillId="16" borderId="71" xfId="0" applyNumberFormat="1" applyFont="1" applyFill="1" applyBorder="1" applyAlignment="1" applyProtection="1">
      <alignment horizontal="center" vertical="center"/>
      <protection hidden="1"/>
    </xf>
    <xf numFmtId="166" fontId="15" fillId="16" borderId="72" xfId="0" applyNumberFormat="1" applyFont="1" applyFill="1" applyBorder="1" applyAlignment="1" applyProtection="1">
      <alignment horizontal="center" vertical="center"/>
      <protection hidden="1"/>
    </xf>
    <xf numFmtId="166" fontId="15" fillId="14" borderId="70" xfId="0" applyNumberFormat="1" applyFont="1" applyFill="1" applyBorder="1" applyAlignment="1" applyProtection="1">
      <alignment horizontal="center" vertical="center"/>
      <protection hidden="1"/>
    </xf>
    <xf numFmtId="166" fontId="15" fillId="14" borderId="71" xfId="0" applyNumberFormat="1" applyFont="1" applyFill="1" applyBorder="1" applyAlignment="1" applyProtection="1">
      <alignment horizontal="center" vertical="center"/>
      <protection hidden="1"/>
    </xf>
    <xf numFmtId="166" fontId="15" fillId="21" borderId="70" xfId="0" applyNumberFormat="1" applyFont="1" applyFill="1" applyBorder="1" applyAlignment="1" applyProtection="1">
      <alignment horizontal="center" vertical="center"/>
      <protection hidden="1"/>
    </xf>
    <xf numFmtId="166" fontId="15" fillId="21" borderId="71" xfId="0" applyNumberFormat="1" applyFont="1" applyFill="1" applyBorder="1" applyAlignment="1" applyProtection="1">
      <alignment horizontal="center" vertical="center"/>
      <protection hidden="1"/>
    </xf>
    <xf numFmtId="166" fontId="15" fillId="14" borderId="17" xfId="0" applyNumberFormat="1" applyFont="1" applyFill="1" applyBorder="1" applyAlignment="1" applyProtection="1">
      <alignment horizontal="center" vertical="center"/>
      <protection hidden="1"/>
    </xf>
    <xf numFmtId="166" fontId="15" fillId="14" borderId="72" xfId="0" applyNumberFormat="1" applyFont="1" applyFill="1" applyBorder="1" applyAlignment="1" applyProtection="1">
      <alignment horizontal="center" vertical="center"/>
      <protection hidden="1"/>
    </xf>
    <xf numFmtId="166" fontId="0" fillId="14" borderId="98" xfId="0" applyNumberFormat="1" applyFill="1" applyBorder="1" applyProtection="1">
      <protection hidden="1"/>
    </xf>
    <xf numFmtId="166" fontId="0" fillId="14" borderId="97" xfId="0" applyNumberFormat="1" applyFill="1" applyBorder="1" applyProtection="1">
      <protection hidden="1"/>
    </xf>
    <xf numFmtId="166" fontId="3" fillId="15" borderId="95" xfId="0" applyNumberFormat="1" applyFont="1" applyFill="1" applyBorder="1" applyProtection="1">
      <protection hidden="1"/>
    </xf>
    <xf numFmtId="166" fontId="3" fillId="15" borderId="114" xfId="0" applyNumberFormat="1" applyFont="1" applyFill="1" applyBorder="1" applyProtection="1">
      <protection hidden="1"/>
    </xf>
    <xf numFmtId="166" fontId="15" fillId="21" borderId="118" xfId="0" applyNumberFormat="1" applyFont="1" applyFill="1" applyBorder="1" applyProtection="1">
      <protection hidden="1"/>
    </xf>
    <xf numFmtId="164" fontId="15" fillId="21" borderId="52" xfId="0" applyNumberFormat="1" applyFont="1" applyFill="1" applyBorder="1" applyProtection="1">
      <protection hidden="1"/>
    </xf>
    <xf numFmtId="167" fontId="15" fillId="21" borderId="48" xfId="0" applyNumberFormat="1" applyFont="1" applyFill="1" applyBorder="1" applyProtection="1">
      <protection hidden="1"/>
    </xf>
    <xf numFmtId="166" fontId="15" fillId="21" borderId="119" xfId="0" applyNumberFormat="1" applyFont="1" applyFill="1" applyBorder="1" applyProtection="1">
      <protection hidden="1"/>
    </xf>
    <xf numFmtId="164" fontId="15" fillId="21" borderId="12" xfId="0" applyNumberFormat="1" applyFont="1" applyFill="1" applyBorder="1" applyProtection="1">
      <protection hidden="1"/>
    </xf>
    <xf numFmtId="167" fontId="15" fillId="21" borderId="50" xfId="0" applyNumberFormat="1" applyFont="1" applyFill="1" applyBorder="1" applyProtection="1">
      <protection hidden="1"/>
    </xf>
    <xf numFmtId="166" fontId="15" fillId="21" borderId="120" xfId="0" applyNumberFormat="1" applyFont="1" applyFill="1" applyBorder="1" applyProtection="1">
      <protection hidden="1"/>
    </xf>
    <xf numFmtId="166" fontId="15" fillId="21" borderId="117" xfId="0" applyNumberFormat="1" applyFont="1" applyFill="1" applyBorder="1" applyProtection="1">
      <protection hidden="1"/>
    </xf>
    <xf numFmtId="167" fontId="15" fillId="21" borderId="121" xfId="0" applyNumberFormat="1" applyFont="1" applyFill="1" applyBorder="1" applyProtection="1">
      <protection hidden="1"/>
    </xf>
    <xf numFmtId="166" fontId="15" fillId="21" borderId="122" xfId="0" applyNumberFormat="1" applyFont="1" applyFill="1" applyBorder="1" applyProtection="1">
      <protection hidden="1"/>
    </xf>
    <xf numFmtId="164" fontId="15" fillId="21" borderId="117" xfId="0" applyNumberFormat="1" applyFont="1" applyFill="1" applyBorder="1" applyProtection="1">
      <protection hidden="1"/>
    </xf>
    <xf numFmtId="166" fontId="15" fillId="0" borderId="34" xfId="0" applyNumberFormat="1" applyFont="1" applyFill="1" applyBorder="1" applyAlignment="1" applyProtection="1">
      <alignment horizontal="center" vertical="center"/>
      <protection hidden="1"/>
    </xf>
    <xf numFmtId="0" fontId="50" fillId="5" borderId="0" xfId="0" applyFont="1" applyFill="1" applyAlignment="1" applyProtection="1">
      <alignment horizontal="center" vertical="center"/>
      <protection hidden="1"/>
    </xf>
    <xf numFmtId="164" fontId="0" fillId="11" borderId="87" xfId="0" applyNumberFormat="1" applyFill="1" applyBorder="1" applyAlignment="1" applyProtection="1">
      <alignment horizontal="right" vertical="center"/>
      <protection hidden="1"/>
    </xf>
    <xf numFmtId="164" fontId="0" fillId="11" borderId="78" xfId="0" applyNumberFormat="1" applyFill="1" applyBorder="1" applyAlignment="1" applyProtection="1">
      <alignment horizontal="right" vertical="center"/>
      <protection hidden="1"/>
    </xf>
    <xf numFmtId="164" fontId="0" fillId="11" borderId="158" xfId="0" applyNumberFormat="1" applyFill="1" applyBorder="1" applyAlignment="1" applyProtection="1">
      <alignment horizontal="right" vertical="center"/>
      <protection hidden="1"/>
    </xf>
    <xf numFmtId="164" fontId="0" fillId="11" borderId="88" xfId="0" applyNumberFormat="1" applyFill="1" applyBorder="1" applyAlignment="1" applyProtection="1">
      <alignment horizontal="right" vertical="center"/>
      <protection hidden="1"/>
    </xf>
    <xf numFmtId="164" fontId="0" fillId="11" borderId="79" xfId="0" applyNumberFormat="1" applyFill="1" applyBorder="1" applyAlignment="1" applyProtection="1">
      <alignment horizontal="right" vertical="center"/>
      <protection hidden="1"/>
    </xf>
    <xf numFmtId="164" fontId="0" fillId="11" borderId="160" xfId="0" applyNumberFormat="1" applyFill="1" applyBorder="1" applyAlignment="1" applyProtection="1">
      <alignment horizontal="right" vertical="center"/>
      <protection hidden="1"/>
    </xf>
    <xf numFmtId="164" fontId="0" fillId="11" borderId="89" xfId="0" applyNumberFormat="1" applyFill="1" applyBorder="1" applyAlignment="1" applyProtection="1">
      <alignment horizontal="right" vertical="center"/>
      <protection hidden="1"/>
    </xf>
    <xf numFmtId="164" fontId="0" fillId="11" borderId="81" xfId="0" applyNumberFormat="1" applyFill="1" applyBorder="1" applyAlignment="1" applyProtection="1">
      <alignment horizontal="right" vertical="center"/>
      <protection hidden="1"/>
    </xf>
    <xf numFmtId="164" fontId="0" fillId="11" borderId="162" xfId="0" applyNumberFormat="1" applyFill="1" applyBorder="1" applyAlignment="1" applyProtection="1">
      <alignment horizontal="right" vertical="center"/>
      <protection hidden="1"/>
    </xf>
    <xf numFmtId="166" fontId="0" fillId="16" borderId="87" xfId="0" applyNumberFormat="1" applyFill="1" applyBorder="1" applyAlignment="1" applyProtection="1">
      <alignment horizontal="right" vertical="center"/>
      <protection hidden="1"/>
    </xf>
    <xf numFmtId="166" fontId="0" fillId="16" borderId="78" xfId="0" applyNumberFormat="1" applyFill="1" applyBorder="1" applyAlignment="1" applyProtection="1">
      <alignment horizontal="right" vertical="center"/>
      <protection hidden="1"/>
    </xf>
    <xf numFmtId="166" fontId="0" fillId="16" borderId="158" xfId="0" applyNumberFormat="1" applyFill="1" applyBorder="1" applyAlignment="1" applyProtection="1">
      <alignment horizontal="right" vertical="center"/>
      <protection hidden="1"/>
    </xf>
    <xf numFmtId="166" fontId="0" fillId="16" borderId="88" xfId="0" applyNumberFormat="1" applyFill="1" applyBorder="1" applyAlignment="1" applyProtection="1">
      <alignment horizontal="right" vertical="center"/>
      <protection hidden="1"/>
    </xf>
    <xf numFmtId="166" fontId="0" fillId="16" borderId="79" xfId="0" applyNumberFormat="1" applyFill="1" applyBorder="1" applyAlignment="1" applyProtection="1">
      <alignment horizontal="right" vertical="center"/>
      <protection hidden="1"/>
    </xf>
    <xf numFmtId="166" fontId="0" fillId="16" borderId="160" xfId="0" applyNumberFormat="1" applyFill="1" applyBorder="1" applyAlignment="1" applyProtection="1">
      <alignment horizontal="right" vertical="center"/>
      <protection hidden="1"/>
    </xf>
    <xf numFmtId="164" fontId="0" fillId="16" borderId="88" xfId="0" applyNumberFormat="1" applyFill="1" applyBorder="1" applyAlignment="1" applyProtection="1">
      <alignment horizontal="right" vertical="center"/>
      <protection hidden="1"/>
    </xf>
    <xf numFmtId="164" fontId="0" fillId="16" borderId="79" xfId="0" applyNumberFormat="1" applyFill="1" applyBorder="1" applyAlignment="1" applyProtection="1">
      <alignment horizontal="right" vertical="center"/>
      <protection hidden="1"/>
    </xf>
    <xf numFmtId="164" fontId="0" fillId="16" borderId="160" xfId="0" applyNumberFormat="1" applyFill="1" applyBorder="1" applyAlignment="1" applyProtection="1">
      <alignment horizontal="right" vertical="center"/>
      <protection hidden="1"/>
    </xf>
    <xf numFmtId="164" fontId="0" fillId="16" borderId="89" xfId="0" applyNumberFormat="1" applyFill="1" applyBorder="1" applyAlignment="1" applyProtection="1">
      <alignment horizontal="right" vertical="center"/>
      <protection hidden="1"/>
    </xf>
    <xf numFmtId="164" fontId="0" fillId="16" borderId="81" xfId="0" applyNumberFormat="1" applyFill="1" applyBorder="1" applyAlignment="1" applyProtection="1">
      <alignment horizontal="right" vertical="center"/>
      <protection hidden="1"/>
    </xf>
    <xf numFmtId="164" fontId="0" fillId="8" borderId="87" xfId="0" applyNumberFormat="1" applyFill="1" applyBorder="1" applyAlignment="1" applyProtection="1">
      <alignment horizontal="right" vertical="center"/>
      <protection hidden="1"/>
    </xf>
    <xf numFmtId="164" fontId="0" fillId="8" borderId="78" xfId="0" applyNumberFormat="1" applyFill="1" applyBorder="1" applyAlignment="1" applyProtection="1">
      <alignment horizontal="right" vertical="center"/>
      <protection hidden="1"/>
    </xf>
    <xf numFmtId="164" fontId="0" fillId="8" borderId="158" xfId="0" applyNumberFormat="1" applyFill="1" applyBorder="1" applyAlignment="1" applyProtection="1">
      <alignment horizontal="right" vertical="center"/>
      <protection hidden="1"/>
    </xf>
    <xf numFmtId="164" fontId="0" fillId="8" borderId="88" xfId="0" applyNumberFormat="1" applyFill="1" applyBorder="1" applyAlignment="1" applyProtection="1">
      <alignment horizontal="right" vertical="center"/>
      <protection hidden="1"/>
    </xf>
    <xf numFmtId="164" fontId="0" fillId="8" borderId="79" xfId="0" applyNumberFormat="1" applyFill="1" applyBorder="1" applyAlignment="1" applyProtection="1">
      <alignment horizontal="right" vertical="center"/>
      <protection hidden="1"/>
    </xf>
    <xf numFmtId="164" fontId="0" fillId="8" borderId="160" xfId="0" applyNumberFormat="1" applyFill="1" applyBorder="1" applyAlignment="1" applyProtection="1">
      <alignment horizontal="right" vertical="center"/>
      <protection hidden="1"/>
    </xf>
    <xf numFmtId="164" fontId="0" fillId="8" borderId="89" xfId="0" applyNumberFormat="1" applyFill="1" applyBorder="1" applyAlignment="1" applyProtection="1">
      <alignment horizontal="right" vertical="center"/>
      <protection hidden="1"/>
    </xf>
    <xf numFmtId="164" fontId="0" fillId="8" borderId="81" xfId="0" applyNumberFormat="1" applyFill="1" applyBorder="1" applyAlignment="1" applyProtection="1">
      <alignment horizontal="right" vertical="center"/>
      <protection hidden="1"/>
    </xf>
    <xf numFmtId="164" fontId="0" fillId="8" borderId="162" xfId="0" applyNumberFormat="1" applyFill="1" applyBorder="1" applyAlignment="1" applyProtection="1">
      <alignment horizontal="right" vertical="center"/>
      <protection hidden="1"/>
    </xf>
    <xf numFmtId="164" fontId="0" fillId="14" borderId="87" xfId="0" applyNumberFormat="1" applyFill="1" applyBorder="1" applyAlignment="1" applyProtection="1">
      <alignment horizontal="right" vertical="center"/>
      <protection hidden="1"/>
    </xf>
    <xf numFmtId="164" fontId="0" fillId="14" borderId="78" xfId="0" applyNumberFormat="1" applyFill="1" applyBorder="1" applyAlignment="1" applyProtection="1">
      <alignment horizontal="right" vertical="center"/>
      <protection hidden="1"/>
    </xf>
    <xf numFmtId="164" fontId="0" fillId="14" borderId="158" xfId="0" applyNumberFormat="1" applyFill="1" applyBorder="1" applyAlignment="1" applyProtection="1">
      <alignment horizontal="right" vertical="center"/>
      <protection hidden="1"/>
    </xf>
    <xf numFmtId="164" fontId="0" fillId="14" borderId="88" xfId="0" applyNumberFormat="1" applyFill="1" applyBorder="1" applyAlignment="1" applyProtection="1">
      <alignment horizontal="right" vertical="center"/>
      <protection hidden="1"/>
    </xf>
    <xf numFmtId="164" fontId="0" fillId="14" borderId="79" xfId="0" applyNumberFormat="1" applyFill="1" applyBorder="1" applyAlignment="1" applyProtection="1">
      <alignment horizontal="right" vertical="center"/>
      <protection hidden="1"/>
    </xf>
    <xf numFmtId="164" fontId="0" fillId="14" borderId="160" xfId="0" applyNumberFormat="1" applyFill="1" applyBorder="1" applyAlignment="1" applyProtection="1">
      <alignment horizontal="right" vertical="center"/>
      <protection hidden="1"/>
    </xf>
    <xf numFmtId="164" fontId="0" fillId="14" borderId="89" xfId="0" applyNumberFormat="1" applyFill="1" applyBorder="1" applyAlignment="1" applyProtection="1">
      <alignment horizontal="right" vertical="center"/>
      <protection hidden="1"/>
    </xf>
    <xf numFmtId="164" fontId="0" fillId="14" borderId="81" xfId="0" applyNumberFormat="1" applyFill="1" applyBorder="1" applyAlignment="1" applyProtection="1">
      <alignment horizontal="right" vertical="center"/>
      <protection hidden="1"/>
    </xf>
    <xf numFmtId="164" fontId="0" fillId="14" borderId="162" xfId="0" applyNumberFormat="1" applyFill="1" applyBorder="1" applyAlignment="1" applyProtection="1">
      <alignment horizontal="right" vertical="center"/>
      <protection hidden="1"/>
    </xf>
    <xf numFmtId="164" fontId="0" fillId="6" borderId="87" xfId="0" applyNumberFormat="1" applyFill="1" applyBorder="1" applyAlignment="1" applyProtection="1">
      <alignment horizontal="right" vertical="center"/>
      <protection hidden="1"/>
    </xf>
    <xf numFmtId="164" fontId="0" fillId="6" borderId="78" xfId="0" applyNumberFormat="1" applyFill="1" applyBorder="1" applyAlignment="1" applyProtection="1">
      <alignment horizontal="right" vertical="center"/>
      <protection hidden="1"/>
    </xf>
    <xf numFmtId="164" fontId="0" fillId="6" borderId="158" xfId="0" applyNumberFormat="1" applyFill="1" applyBorder="1" applyAlignment="1" applyProtection="1">
      <alignment horizontal="right" vertical="center"/>
      <protection hidden="1"/>
    </xf>
    <xf numFmtId="164" fontId="0" fillId="6" borderId="88" xfId="0" applyNumberFormat="1" applyFill="1" applyBorder="1" applyAlignment="1" applyProtection="1">
      <alignment horizontal="right" vertical="center"/>
      <protection hidden="1"/>
    </xf>
    <xf numFmtId="164" fontId="0" fillId="6" borderId="79" xfId="0" applyNumberFormat="1" applyFill="1" applyBorder="1" applyAlignment="1" applyProtection="1">
      <alignment horizontal="right" vertical="center"/>
      <protection hidden="1"/>
    </xf>
    <xf numFmtId="164" fontId="0" fillId="6" borderId="160" xfId="0" applyNumberFormat="1" applyFill="1" applyBorder="1" applyAlignment="1" applyProtection="1">
      <alignment horizontal="right" vertical="center"/>
      <protection hidden="1"/>
    </xf>
    <xf numFmtId="164" fontId="0" fillId="6" borderId="89" xfId="0" applyNumberFormat="1" applyFill="1" applyBorder="1" applyAlignment="1" applyProtection="1">
      <alignment horizontal="right" vertical="center"/>
      <protection hidden="1"/>
    </xf>
    <xf numFmtId="164" fontId="0" fillId="6" borderId="81" xfId="0" applyNumberFormat="1" applyFill="1" applyBorder="1" applyAlignment="1" applyProtection="1">
      <alignment horizontal="right" vertical="center"/>
      <protection hidden="1"/>
    </xf>
    <xf numFmtId="164" fontId="0" fillId="6" borderId="162" xfId="0" applyNumberFormat="1" applyFill="1" applyBorder="1" applyAlignment="1" applyProtection="1">
      <alignment horizontal="right" vertical="center"/>
      <protection hidden="1"/>
    </xf>
    <xf numFmtId="166" fontId="0" fillId="29" borderId="22" xfId="0" applyNumberFormat="1" applyFill="1" applyBorder="1" applyAlignment="1" applyProtection="1">
      <alignment horizontal="center"/>
      <protection hidden="1"/>
    </xf>
    <xf numFmtId="166" fontId="0" fillId="29" borderId="163" xfId="0" applyNumberFormat="1" applyFill="1" applyBorder="1" applyAlignment="1" applyProtection="1">
      <alignment horizontal="center"/>
      <protection hidden="1"/>
    </xf>
    <xf numFmtId="166" fontId="0" fillId="29" borderId="164" xfId="0" applyNumberFormat="1" applyFill="1" applyBorder="1" applyAlignment="1" applyProtection="1">
      <alignment horizontal="center"/>
      <protection hidden="1"/>
    </xf>
    <xf numFmtId="9" fontId="0" fillId="21" borderId="56" xfId="2" applyNumberFormat="1" applyFont="1" applyFill="1" applyBorder="1" applyAlignment="1" applyProtection="1">
      <alignment horizontal="center" vertical="center" wrapText="1"/>
      <protection locked="0"/>
    </xf>
    <xf numFmtId="0" fontId="2" fillId="5" borderId="0"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9" xfId="0" applyFont="1" applyFill="1" applyBorder="1" applyAlignment="1">
      <alignment horizontal="center" vertical="center" wrapText="1"/>
    </xf>
    <xf numFmtId="9" fontId="0" fillId="21" borderId="165" xfId="2" applyNumberFormat="1" applyFont="1" applyFill="1" applyBorder="1" applyAlignment="1" applyProtection="1">
      <alignment horizontal="center" vertical="center" wrapText="1"/>
      <protection locked="0"/>
    </xf>
    <xf numFmtId="9" fontId="0" fillId="21" borderId="3" xfId="2" applyNumberFormat="1" applyFont="1" applyFill="1" applyBorder="1" applyAlignment="1" applyProtection="1">
      <alignment horizontal="center" vertical="center" wrapText="1"/>
      <protection locked="0"/>
    </xf>
    <xf numFmtId="0" fontId="0" fillId="0" borderId="100" xfId="0" applyFill="1" applyBorder="1" applyAlignment="1" applyProtection="1">
      <alignment vertical="center" wrapText="1"/>
      <protection locked="0"/>
    </xf>
    <xf numFmtId="0" fontId="0" fillId="0" borderId="54" xfId="0" applyFill="1" applyBorder="1" applyAlignment="1">
      <alignment horizontal="left" vertical="center" wrapText="1"/>
    </xf>
    <xf numFmtId="0" fontId="0" fillId="0" borderId="54" xfId="0" applyNumberFormat="1" applyFill="1" applyBorder="1" applyAlignment="1">
      <alignment horizontal="left" vertical="center" wrapText="1"/>
    </xf>
    <xf numFmtId="0" fontId="0" fillId="0" borderId="54" xfId="0" applyFill="1" applyBorder="1" applyAlignment="1">
      <alignment horizontal="center" vertical="center" wrapText="1"/>
    </xf>
    <xf numFmtId="168" fontId="0" fillId="0" borderId="63" xfId="0" applyNumberFormat="1" applyFill="1" applyBorder="1" applyAlignment="1" applyProtection="1">
      <alignment vertical="center" wrapText="1"/>
      <protection locked="0"/>
    </xf>
    <xf numFmtId="0" fontId="0" fillId="0" borderId="4" xfId="0" applyFill="1" applyBorder="1" applyAlignment="1">
      <alignment horizontal="left" vertical="center" wrapText="1"/>
    </xf>
    <xf numFmtId="0" fontId="0" fillId="0" borderId="4" xfId="0" applyFill="1" applyBorder="1" applyAlignment="1">
      <alignment horizontal="center" vertical="center" wrapText="1"/>
    </xf>
    <xf numFmtId="168" fontId="0" fillId="0" borderId="28" xfId="0" applyNumberFormat="1" applyFill="1" applyBorder="1" applyAlignment="1" applyProtection="1">
      <alignment vertical="center" wrapText="1"/>
      <protection locked="0"/>
    </xf>
    <xf numFmtId="168" fontId="0" fillId="0" borderId="28" xfId="2" applyNumberFormat="1" applyFont="1" applyFill="1" applyBorder="1" applyAlignment="1" applyProtection="1">
      <alignment vertical="center" wrapText="1"/>
      <protection locked="0"/>
    </xf>
    <xf numFmtId="0" fontId="0" fillId="0" borderId="93" xfId="0" applyFill="1" applyBorder="1" applyAlignment="1" applyProtection="1">
      <alignment vertical="center" wrapText="1"/>
      <protection locked="0"/>
    </xf>
    <xf numFmtId="0" fontId="0" fillId="0" borderId="17" xfId="0" applyFill="1" applyBorder="1" applyAlignment="1">
      <alignment horizontal="left" vertical="center" wrapText="1"/>
    </xf>
    <xf numFmtId="0" fontId="0" fillId="0" borderId="7" xfId="0" applyFill="1" applyBorder="1" applyAlignment="1">
      <alignment horizontal="left" vertical="center" wrapText="1"/>
    </xf>
    <xf numFmtId="0" fontId="0" fillId="0" borderId="7" xfId="0" applyFill="1" applyBorder="1" applyAlignment="1">
      <alignment horizontal="center" vertical="center" wrapText="1"/>
    </xf>
    <xf numFmtId="168" fontId="0" fillId="0" borderId="32" xfId="0" applyNumberFormat="1" applyFill="1" applyBorder="1" applyAlignment="1" applyProtection="1">
      <alignment vertical="center" wrapText="1"/>
      <protection locked="0"/>
    </xf>
    <xf numFmtId="168" fontId="0" fillId="0" borderId="32" xfId="2" applyNumberFormat="1" applyFont="1" applyFill="1" applyBorder="1" applyAlignment="1" applyProtection="1">
      <alignment vertical="center" wrapText="1"/>
      <protection locked="0"/>
    </xf>
    <xf numFmtId="0" fontId="14" fillId="5" borderId="127" xfId="3" applyFont="1" applyFill="1" applyBorder="1" applyAlignment="1" applyProtection="1">
      <alignment horizontal="left" vertical="center" wrapText="1"/>
    </xf>
    <xf numFmtId="0" fontId="63" fillId="21" borderId="0" xfId="0" applyFont="1" applyFill="1" applyAlignment="1" applyProtection="1">
      <alignment horizontal="left" vertical="center" wrapText="1"/>
    </xf>
    <xf numFmtId="0" fontId="6" fillId="5" borderId="0" xfId="4" applyFill="1" applyAlignment="1" applyProtection="1">
      <alignment horizontal="center" vertical="center"/>
      <protection locked="0"/>
    </xf>
    <xf numFmtId="0" fontId="60" fillId="0" borderId="0" xfId="3" applyFont="1" applyAlignment="1" applyProtection="1">
      <alignment horizontal="left" vertical="center"/>
      <protection locked="0"/>
    </xf>
    <xf numFmtId="0" fontId="61" fillId="21" borderId="128" xfId="3" applyFont="1" applyFill="1" applyBorder="1" applyAlignment="1" applyProtection="1">
      <alignment horizontal="left" vertical="center" wrapText="1"/>
      <protection locked="0"/>
    </xf>
    <xf numFmtId="0" fontId="61" fillId="21" borderId="129" xfId="3" applyFont="1" applyFill="1" applyBorder="1" applyAlignment="1" applyProtection="1">
      <alignment horizontal="left" vertical="center" wrapText="1"/>
      <protection locked="0"/>
    </xf>
    <xf numFmtId="49" fontId="61" fillId="21" borderId="130" xfId="3" applyNumberFormat="1" applyFont="1" applyFill="1" applyBorder="1" applyAlignment="1" applyProtection="1">
      <alignment horizontal="center" vertical="center" wrapText="1"/>
      <protection locked="0"/>
    </xf>
    <xf numFmtId="49" fontId="61" fillId="21" borderId="129" xfId="3" applyNumberFormat="1" applyFont="1" applyFill="1" applyBorder="1" applyAlignment="1" applyProtection="1">
      <alignment horizontal="center" vertical="center" wrapText="1"/>
      <protection locked="0"/>
    </xf>
    <xf numFmtId="0" fontId="14" fillId="5" borderId="130" xfId="3" applyFont="1" applyFill="1" applyBorder="1" applyAlignment="1" applyProtection="1">
      <alignment horizontal="center" vertical="center" wrapText="1"/>
    </xf>
    <xf numFmtId="0" fontId="14" fillId="5" borderId="128" xfId="3" applyFont="1" applyFill="1" applyBorder="1" applyAlignment="1" applyProtection="1">
      <alignment horizontal="center" vertical="center" wrapText="1"/>
    </xf>
    <xf numFmtId="49" fontId="61" fillId="21" borderId="128" xfId="3" applyNumberFormat="1" applyFont="1" applyFill="1" applyBorder="1" applyAlignment="1" applyProtection="1">
      <alignment horizontal="center" vertical="center" wrapText="1"/>
      <protection locked="0"/>
    </xf>
    <xf numFmtId="0" fontId="14" fillId="5" borderId="36" xfId="0" applyFont="1" applyFill="1" applyBorder="1" applyAlignment="1" applyProtection="1">
      <alignment horizontal="right" vertical="center"/>
      <protection hidden="1"/>
    </xf>
    <xf numFmtId="0" fontId="14" fillId="5" borderId="37" xfId="0" applyFont="1" applyFill="1" applyBorder="1" applyAlignment="1" applyProtection="1">
      <alignment horizontal="right" vertical="center"/>
      <protection hidden="1"/>
    </xf>
    <xf numFmtId="0" fontId="14" fillId="5" borderId="38" xfId="0" applyFont="1" applyFill="1" applyBorder="1" applyAlignment="1" applyProtection="1">
      <alignment horizontal="right" vertical="center"/>
      <protection hidden="1"/>
    </xf>
    <xf numFmtId="0" fontId="34" fillId="21" borderId="0" xfId="0" applyFont="1" applyFill="1" applyAlignment="1" applyProtection="1">
      <alignment horizontal="left" vertical="center" wrapText="1"/>
      <protection locked="0" hidden="1"/>
    </xf>
    <xf numFmtId="0" fontId="6" fillId="5" borderId="0" xfId="4" applyFill="1" applyAlignment="1" applyProtection="1">
      <alignment horizontal="center" vertical="center"/>
      <protection locked="0" hidden="1"/>
    </xf>
    <xf numFmtId="0" fontId="71" fillId="0" borderId="0" xfId="3" applyFont="1" applyAlignment="1" applyProtection="1">
      <alignment horizontal="left" vertical="center"/>
      <protection locked="0" hidden="1"/>
    </xf>
    <xf numFmtId="0" fontId="73" fillId="8" borderId="0" xfId="0" applyFont="1" applyFill="1" applyAlignment="1" applyProtection="1">
      <alignment horizontal="left" vertical="center" wrapText="1"/>
      <protection hidden="1"/>
    </xf>
    <xf numFmtId="0" fontId="69" fillId="8" borderId="0" xfId="0" applyFont="1" applyFill="1" applyAlignment="1" applyProtection="1">
      <alignment horizontal="left" vertical="center" wrapText="1"/>
      <protection hidden="1"/>
    </xf>
    <xf numFmtId="0" fontId="29" fillId="23" borderId="5" xfId="0" applyFont="1" applyFill="1" applyBorder="1" applyAlignment="1" applyProtection="1">
      <alignment horizontal="left" vertical="top"/>
      <protection locked="0" hidden="1"/>
    </xf>
    <xf numFmtId="0" fontId="29" fillId="23" borderId="2" xfId="0" applyFont="1" applyFill="1" applyBorder="1" applyAlignment="1" applyProtection="1">
      <alignment horizontal="left" vertical="top"/>
      <protection locked="0" hidden="1"/>
    </xf>
    <xf numFmtId="0" fontId="29" fillId="23" borderId="6" xfId="0" applyFont="1" applyFill="1" applyBorder="1" applyAlignment="1" applyProtection="1">
      <alignment horizontal="left" vertical="top"/>
      <protection locked="0" hidden="1"/>
    </xf>
    <xf numFmtId="0" fontId="29" fillId="23" borderId="9" xfId="0" applyFont="1" applyFill="1" applyBorder="1" applyAlignment="1" applyProtection="1">
      <alignment horizontal="left" vertical="top"/>
      <protection locked="0" hidden="1"/>
    </xf>
    <xf numFmtId="0" fontId="29" fillId="23" borderId="0" xfId="0" applyFont="1" applyFill="1" applyBorder="1" applyAlignment="1" applyProtection="1">
      <alignment horizontal="left" vertical="top"/>
      <protection locked="0" hidden="1"/>
    </xf>
    <xf numFmtId="0" fontId="29" fillId="23" borderId="8" xfId="0" applyFont="1" applyFill="1" applyBorder="1" applyAlignment="1" applyProtection="1">
      <alignment horizontal="left" vertical="top"/>
      <protection locked="0" hidden="1"/>
    </xf>
    <xf numFmtId="0" fontId="29" fillId="23" borderId="10" xfId="0" applyFont="1" applyFill="1" applyBorder="1" applyAlignment="1" applyProtection="1">
      <alignment horizontal="left" vertical="top"/>
      <protection locked="0" hidden="1"/>
    </xf>
    <xf numFmtId="0" fontId="29" fillId="23" borderId="1" xfId="0" applyFont="1" applyFill="1" applyBorder="1" applyAlignment="1" applyProtection="1">
      <alignment horizontal="left" vertical="top"/>
      <protection locked="0" hidden="1"/>
    </xf>
    <xf numFmtId="0" fontId="29" fillId="23" borderId="11" xfId="0" applyFont="1" applyFill="1" applyBorder="1" applyAlignment="1" applyProtection="1">
      <alignment horizontal="left" vertical="top"/>
      <protection locked="0" hidden="1"/>
    </xf>
    <xf numFmtId="0" fontId="14" fillId="19" borderId="0" xfId="0" applyFont="1" applyFill="1" applyAlignment="1" applyProtection="1">
      <alignment horizontal="center" vertical="center" wrapText="1"/>
      <protection hidden="1"/>
    </xf>
    <xf numFmtId="0" fontId="50" fillId="5" borderId="27" xfId="0" applyFont="1" applyFill="1" applyBorder="1" applyAlignment="1" applyProtection="1">
      <alignment horizontal="left" vertical="center"/>
      <protection hidden="1"/>
    </xf>
    <xf numFmtId="0" fontId="50" fillId="5" borderId="63" xfId="0" applyFont="1" applyFill="1" applyBorder="1" applyAlignment="1" applyProtection="1">
      <alignment horizontal="left" vertical="center"/>
      <protection hidden="1"/>
    </xf>
    <xf numFmtId="0" fontId="50" fillId="5" borderId="15" xfId="0" applyFont="1" applyFill="1" applyBorder="1" applyAlignment="1" applyProtection="1">
      <alignment horizontal="center" vertical="center"/>
      <protection locked="0" hidden="1"/>
    </xf>
    <xf numFmtId="0" fontId="50" fillId="5" borderId="60" xfId="0" applyFont="1" applyFill="1" applyBorder="1" applyAlignment="1" applyProtection="1">
      <alignment horizontal="center" vertical="center"/>
      <protection locked="0" hidden="1"/>
    </xf>
    <xf numFmtId="0" fontId="50" fillId="5" borderId="147" xfId="0" applyFont="1" applyFill="1" applyBorder="1" applyAlignment="1" applyProtection="1">
      <alignment horizontal="center" vertical="center"/>
      <protection locked="0" hidden="1"/>
    </xf>
    <xf numFmtId="0" fontId="32" fillId="13" borderId="131" xfId="0" applyFont="1" applyFill="1" applyBorder="1" applyAlignment="1" applyProtection="1">
      <alignment horizontal="left" vertical="center" wrapText="1"/>
      <protection hidden="1"/>
    </xf>
    <xf numFmtId="0" fontId="32" fillId="13" borderId="132" xfId="0" applyFont="1" applyFill="1" applyBorder="1" applyAlignment="1" applyProtection="1">
      <alignment horizontal="left" vertical="center" wrapText="1"/>
      <protection hidden="1"/>
    </xf>
    <xf numFmtId="0" fontId="32" fillId="13" borderId="133" xfId="0" applyFont="1" applyFill="1" applyBorder="1" applyAlignment="1" applyProtection="1">
      <alignment horizontal="left" vertical="center" wrapText="1"/>
      <protection hidden="1"/>
    </xf>
    <xf numFmtId="0" fontId="32" fillId="10" borderId="134" xfId="0" applyFont="1" applyFill="1" applyBorder="1" applyAlignment="1" applyProtection="1">
      <alignment horizontal="left" vertical="center" wrapText="1"/>
      <protection hidden="1"/>
    </xf>
    <xf numFmtId="0" fontId="32" fillId="10" borderId="135" xfId="0" applyFont="1" applyFill="1" applyBorder="1" applyAlignment="1" applyProtection="1">
      <alignment horizontal="left" vertical="center" wrapText="1"/>
      <protection hidden="1"/>
    </xf>
    <xf numFmtId="0" fontId="32" fillId="10" borderId="136" xfId="0" applyFont="1" applyFill="1" applyBorder="1" applyAlignment="1" applyProtection="1">
      <alignment horizontal="left" vertical="center" wrapText="1"/>
      <protection hidden="1"/>
    </xf>
    <xf numFmtId="0" fontId="35" fillId="21" borderId="0" xfId="0" applyFont="1" applyFill="1" applyAlignment="1" applyProtection="1">
      <alignment horizontal="left" vertical="center" wrapText="1"/>
      <protection locked="0" hidden="1"/>
    </xf>
    <xf numFmtId="0" fontId="0" fillId="5" borderId="0" xfId="0" applyFill="1" applyBorder="1" applyAlignment="1">
      <alignment horizontal="center"/>
    </xf>
    <xf numFmtId="0" fontId="59" fillId="14" borderId="83" xfId="0" applyFont="1" applyFill="1" applyBorder="1" applyAlignment="1" applyProtection="1">
      <alignment horizontal="center" vertical="center" wrapText="1"/>
      <protection locked="0"/>
    </xf>
    <xf numFmtId="0" fontId="59" fillId="14" borderId="88" xfId="0" applyFont="1" applyFill="1" applyBorder="1" applyAlignment="1" applyProtection="1">
      <alignment horizontal="center" vertical="center" wrapText="1"/>
      <protection locked="0"/>
    </xf>
    <xf numFmtId="0" fontId="22" fillId="5" borderId="0" xfId="0" applyFont="1" applyFill="1" applyBorder="1" applyAlignment="1">
      <alignment horizontal="center"/>
    </xf>
    <xf numFmtId="0" fontId="59" fillId="16" borderId="83" xfId="0" applyFont="1" applyFill="1" applyBorder="1" applyAlignment="1" applyProtection="1">
      <alignment horizontal="center" vertical="center" wrapText="1"/>
      <protection locked="0"/>
    </xf>
    <xf numFmtId="0" fontId="59" fillId="16" borderId="88" xfId="0" applyFont="1" applyFill="1" applyBorder="1" applyAlignment="1" applyProtection="1">
      <alignment horizontal="center" vertical="center" wrapText="1"/>
      <protection locked="0"/>
    </xf>
    <xf numFmtId="0" fontId="50" fillId="5" borderId="0" xfId="0" applyFont="1" applyFill="1" applyBorder="1" applyAlignment="1" applyProtection="1">
      <alignment horizontal="left" vertical="center"/>
      <protection locked="0"/>
    </xf>
    <xf numFmtId="0" fontId="2" fillId="5" borderId="0" xfId="0" applyFont="1" applyFill="1" applyBorder="1" applyAlignment="1">
      <alignment horizontal="center" vertical="center"/>
    </xf>
    <xf numFmtId="0" fontId="19" fillId="6" borderId="157" xfId="0" applyFont="1" applyFill="1" applyBorder="1" applyAlignment="1">
      <alignment horizontal="left" vertical="center" wrapText="1"/>
    </xf>
    <xf numFmtId="0" fontId="19" fillId="6" borderId="159" xfId="0" applyFont="1" applyFill="1" applyBorder="1" applyAlignment="1">
      <alignment horizontal="left" vertical="center" wrapText="1"/>
    </xf>
    <xf numFmtId="0" fontId="19" fillId="6" borderId="161" xfId="0" applyFont="1" applyFill="1" applyBorder="1" applyAlignment="1">
      <alignment horizontal="left" vertical="center" wrapText="1"/>
    </xf>
    <xf numFmtId="0" fontId="11" fillId="28" borderId="150" xfId="0" applyFont="1" applyFill="1" applyBorder="1" applyAlignment="1">
      <alignment horizontal="center" vertical="center"/>
    </xf>
    <xf numFmtId="0" fontId="11" fillId="28" borderId="151" xfId="0" applyFont="1" applyFill="1" applyBorder="1" applyAlignment="1">
      <alignment horizontal="center" vertical="center"/>
    </xf>
    <xf numFmtId="0" fontId="11" fillId="28" borderId="156" xfId="0" applyFont="1" applyFill="1" applyBorder="1" applyAlignment="1">
      <alignment horizontal="center" vertical="center"/>
    </xf>
    <xf numFmtId="0" fontId="11" fillId="28" borderId="81" xfId="0" applyFont="1" applyFill="1" applyBorder="1" applyAlignment="1">
      <alignment horizontal="center" vertical="center"/>
    </xf>
    <xf numFmtId="0" fontId="19" fillId="8" borderId="157" xfId="0" applyFont="1" applyFill="1" applyBorder="1" applyAlignment="1">
      <alignment horizontal="left" vertical="center" wrapText="1"/>
    </xf>
    <xf numFmtId="0" fontId="19" fillId="8" borderId="159" xfId="0" applyFont="1" applyFill="1" applyBorder="1" applyAlignment="1">
      <alignment horizontal="left" vertical="center" wrapText="1"/>
    </xf>
    <xf numFmtId="0" fontId="19" fillId="8" borderId="161" xfId="0" applyFont="1" applyFill="1" applyBorder="1" applyAlignment="1">
      <alignment horizontal="left" vertical="center" wrapText="1"/>
    </xf>
    <xf numFmtId="0" fontId="19" fillId="14" borderId="157" xfId="0" applyFont="1" applyFill="1" applyBorder="1" applyAlignment="1">
      <alignment horizontal="left" vertical="center"/>
    </xf>
    <xf numFmtId="0" fontId="19" fillId="14" borderId="159" xfId="0" applyFont="1" applyFill="1" applyBorder="1" applyAlignment="1">
      <alignment horizontal="left" vertical="center"/>
    </xf>
    <xf numFmtId="0" fontId="19" fillId="14" borderId="161" xfId="0" applyFont="1" applyFill="1" applyBorder="1" applyAlignment="1">
      <alignment horizontal="left" vertical="center"/>
    </xf>
    <xf numFmtId="0" fontId="59" fillId="14" borderId="82" xfId="0" applyFont="1" applyFill="1" applyBorder="1" applyAlignment="1" applyProtection="1">
      <alignment horizontal="center" vertical="center" wrapText="1"/>
      <protection locked="0"/>
    </xf>
    <xf numFmtId="0" fontId="59" fillId="14" borderId="87" xfId="0" applyFont="1" applyFill="1" applyBorder="1" applyAlignment="1" applyProtection="1">
      <alignment horizontal="center" vertical="center" wrapText="1"/>
      <protection locked="0"/>
    </xf>
    <xf numFmtId="0" fontId="59" fillId="8" borderId="84" xfId="0" applyFont="1" applyFill="1" applyBorder="1" applyAlignment="1" applyProtection="1">
      <alignment horizontal="center" vertical="center" wrapText="1"/>
      <protection locked="0"/>
    </xf>
    <xf numFmtId="0" fontId="59" fillId="8" borderId="89" xfId="0" applyFont="1" applyFill="1" applyBorder="1" applyAlignment="1" applyProtection="1">
      <alignment horizontal="center" vertical="center" wrapText="1"/>
      <protection locked="0"/>
    </xf>
    <xf numFmtId="0" fontId="59" fillId="8" borderId="83" xfId="0" applyFont="1" applyFill="1" applyBorder="1" applyAlignment="1" applyProtection="1">
      <alignment horizontal="center" vertical="center" wrapText="1"/>
      <protection locked="0"/>
    </xf>
    <xf numFmtId="0" fontId="59" fillId="8" borderId="88" xfId="0" applyFont="1" applyFill="1" applyBorder="1" applyAlignment="1" applyProtection="1">
      <alignment horizontal="center" vertical="center" wrapText="1"/>
      <protection locked="0"/>
    </xf>
    <xf numFmtId="0" fontId="59" fillId="8" borderId="82" xfId="0" applyFont="1" applyFill="1" applyBorder="1" applyAlignment="1" applyProtection="1">
      <alignment horizontal="center" vertical="center" wrapText="1"/>
      <protection locked="0"/>
    </xf>
    <xf numFmtId="0" fontId="59" fillId="8" borderId="87" xfId="0" applyFont="1" applyFill="1" applyBorder="1" applyAlignment="1" applyProtection="1">
      <alignment horizontal="center" vertical="center" wrapText="1"/>
      <protection locked="0"/>
    </xf>
    <xf numFmtId="0" fontId="59" fillId="6" borderId="84" xfId="0" applyFont="1" applyFill="1" applyBorder="1" applyAlignment="1" applyProtection="1">
      <alignment horizontal="center" vertical="center" wrapText="1"/>
      <protection locked="0"/>
    </xf>
    <xf numFmtId="0" fontId="59" fillId="6" borderId="89" xfId="0" applyFont="1" applyFill="1" applyBorder="1" applyAlignment="1" applyProtection="1">
      <alignment horizontal="center" vertical="center" wrapText="1"/>
      <protection locked="0"/>
    </xf>
    <xf numFmtId="0" fontId="59" fillId="6" borderId="83" xfId="0" applyFont="1" applyFill="1" applyBorder="1" applyAlignment="1" applyProtection="1">
      <alignment horizontal="center" vertical="center" wrapText="1"/>
      <protection locked="0"/>
    </xf>
    <xf numFmtId="0" fontId="59" fillId="6" borderId="88" xfId="0" applyFont="1" applyFill="1" applyBorder="1" applyAlignment="1" applyProtection="1">
      <alignment horizontal="center" vertical="center" wrapText="1"/>
      <protection locked="0"/>
    </xf>
    <xf numFmtId="0" fontId="15" fillId="3" borderId="33" xfId="0" applyFont="1" applyFill="1" applyBorder="1" applyAlignment="1">
      <alignment horizontal="left" vertical="center" wrapText="1"/>
    </xf>
    <xf numFmtId="0" fontId="15" fillId="3" borderId="100" xfId="0" applyFont="1" applyFill="1" applyBorder="1" applyAlignment="1">
      <alignment horizontal="left" vertical="center" wrapText="1"/>
    </xf>
    <xf numFmtId="0" fontId="15" fillId="0" borderId="0" xfId="0" applyFont="1" applyAlignment="1">
      <alignment horizontal="left" wrapText="1"/>
    </xf>
    <xf numFmtId="0" fontId="2" fillId="28" borderId="18" xfId="0" applyFont="1" applyFill="1" applyBorder="1" applyAlignment="1">
      <alignment horizontal="center" vertical="center"/>
    </xf>
    <xf numFmtId="0" fontId="2" fillId="28" borderId="93" xfId="0" applyFont="1" applyFill="1" applyBorder="1" applyAlignment="1">
      <alignment horizontal="center" vertical="center"/>
    </xf>
    <xf numFmtId="0" fontId="2" fillId="28" borderId="56" xfId="0" applyFont="1" applyFill="1" applyBorder="1" applyAlignment="1">
      <alignment horizontal="center" vertical="center"/>
    </xf>
    <xf numFmtId="0" fontId="2" fillId="28" borderId="68" xfId="0" applyFont="1" applyFill="1" applyBorder="1" applyAlignment="1">
      <alignment horizontal="center" vertical="center"/>
    </xf>
    <xf numFmtId="0" fontId="2" fillId="28" borderId="77" xfId="0" applyFont="1" applyFill="1" applyBorder="1" applyAlignment="1">
      <alignment horizontal="center" vertical="center"/>
    </xf>
    <xf numFmtId="0" fontId="2" fillId="28" borderId="78" xfId="0" applyFont="1" applyFill="1" applyBorder="1" applyAlignment="1">
      <alignment horizontal="center" vertical="center"/>
    </xf>
    <xf numFmtId="0" fontId="2" fillId="28" borderId="80" xfId="0" applyFont="1" applyFill="1" applyBorder="1" applyAlignment="1">
      <alignment horizontal="center" vertical="center"/>
    </xf>
    <xf numFmtId="0" fontId="2" fillId="28" borderId="86" xfId="0" applyFont="1" applyFill="1" applyBorder="1" applyAlignment="1">
      <alignment horizontal="center" vertical="center"/>
    </xf>
    <xf numFmtId="0" fontId="19" fillId="12" borderId="7" xfId="0" applyFont="1" applyFill="1" applyBorder="1" applyAlignment="1">
      <alignment horizontal="center" vertical="center"/>
    </xf>
    <xf numFmtId="0" fontId="19" fillId="12" borderId="17" xfId="0" applyFont="1" applyFill="1" applyBorder="1" applyAlignment="1">
      <alignment horizontal="center" vertical="center"/>
    </xf>
    <xf numFmtId="0" fontId="19" fillId="12" borderId="54" xfId="0" applyFont="1" applyFill="1" applyBorder="1" applyAlignment="1">
      <alignment horizontal="center" vertical="center"/>
    </xf>
    <xf numFmtId="0" fontId="19" fillId="15" borderId="7" xfId="0" applyFont="1" applyFill="1" applyBorder="1" applyAlignment="1">
      <alignment horizontal="center" vertical="center"/>
    </xf>
    <xf numFmtId="0" fontId="19" fillId="15" borderId="17" xfId="0" applyFont="1" applyFill="1" applyBorder="1" applyAlignment="1">
      <alignment horizontal="center" vertical="center"/>
    </xf>
    <xf numFmtId="0" fontId="19" fillId="20" borderId="7" xfId="0" applyFont="1" applyFill="1" applyBorder="1" applyAlignment="1">
      <alignment horizontal="center" vertical="center"/>
    </xf>
    <xf numFmtId="0" fontId="19" fillId="20" borderId="17" xfId="0" applyFont="1" applyFill="1" applyBorder="1" applyAlignment="1">
      <alignment horizontal="center" vertical="center"/>
    </xf>
    <xf numFmtId="0" fontId="19" fillId="20" borderId="54" xfId="0" applyFont="1" applyFill="1" applyBorder="1" applyAlignment="1">
      <alignment horizontal="center" vertical="center"/>
    </xf>
    <xf numFmtId="0" fontId="36" fillId="0" borderId="0" xfId="0" applyFont="1" applyAlignment="1" applyProtection="1">
      <alignment horizontal="left" vertical="center"/>
      <protection locked="0"/>
    </xf>
    <xf numFmtId="0" fontId="16" fillId="5" borderId="0" xfId="0" applyFont="1" applyFill="1" applyBorder="1" applyAlignment="1">
      <alignment horizontal="center" vertical="center" textRotation="90"/>
    </xf>
    <xf numFmtId="0" fontId="19" fillId="17" borderId="4" xfId="0" applyFont="1" applyFill="1" applyBorder="1" applyAlignment="1">
      <alignment horizontal="center" vertical="center" wrapText="1"/>
    </xf>
    <xf numFmtId="0" fontId="19" fillId="15" borderId="4" xfId="0" applyFont="1" applyFill="1" applyBorder="1" applyAlignment="1">
      <alignment horizontal="center" vertical="center" wrapText="1"/>
    </xf>
    <xf numFmtId="0" fontId="19" fillId="20" borderId="7" xfId="0" applyFont="1" applyFill="1" applyBorder="1" applyAlignment="1">
      <alignment horizontal="center" vertical="center" wrapText="1"/>
    </xf>
    <xf numFmtId="0" fontId="19" fillId="20" borderId="17" xfId="0" applyFont="1" applyFill="1" applyBorder="1" applyAlignment="1">
      <alignment horizontal="center" vertical="center" wrapText="1"/>
    </xf>
    <xf numFmtId="0" fontId="19" fillId="20" borderId="54" xfId="0" applyFont="1" applyFill="1" applyBorder="1" applyAlignment="1">
      <alignment horizontal="center" vertical="center" wrapText="1"/>
    </xf>
    <xf numFmtId="0" fontId="50" fillId="5" borderId="0" xfId="0" applyFont="1" applyFill="1" applyAlignment="1" applyProtection="1">
      <alignment horizontal="left" vertical="center"/>
      <protection locked="0"/>
    </xf>
    <xf numFmtId="0" fontId="3" fillId="15" borderId="90" xfId="0" applyFont="1" applyFill="1" applyBorder="1" applyAlignment="1">
      <alignment horizontal="center" vertical="center"/>
    </xf>
    <xf numFmtId="0" fontId="3" fillId="15" borderId="91" xfId="0" applyFont="1" applyFill="1" applyBorder="1" applyAlignment="1">
      <alignment horizontal="center" vertical="center"/>
    </xf>
    <xf numFmtId="0" fontId="3" fillId="15" borderId="92" xfId="0" applyFont="1" applyFill="1" applyBorder="1" applyAlignment="1">
      <alignment horizontal="center" vertical="center"/>
    </xf>
    <xf numFmtId="0" fontId="2" fillId="28" borderId="85" xfId="0" applyFont="1" applyFill="1" applyBorder="1" applyAlignment="1">
      <alignment horizontal="center" vertical="center"/>
    </xf>
    <xf numFmtId="0" fontId="11" fillId="28" borderId="33" xfId="0" applyFont="1" applyFill="1" applyBorder="1" applyAlignment="1">
      <alignment horizontal="center" vertical="center"/>
    </xf>
    <xf numFmtId="0" fontId="11" fillId="28" borderId="99" xfId="0" applyFont="1" applyFill="1" applyBorder="1" applyAlignment="1">
      <alignment horizontal="center" vertical="center"/>
    </xf>
    <xf numFmtId="0" fontId="11" fillId="28" borderId="100" xfId="0" applyFont="1" applyFill="1" applyBorder="1" applyAlignment="1">
      <alignment horizontal="center" vertical="center"/>
    </xf>
    <xf numFmtId="0" fontId="15" fillId="3" borderId="4" xfId="0" applyFont="1" applyFill="1" applyBorder="1" applyAlignment="1">
      <alignment horizontal="left" vertical="center" wrapText="1"/>
    </xf>
    <xf numFmtId="0" fontId="15" fillId="3" borderId="4" xfId="0" applyFont="1" applyFill="1" applyBorder="1" applyAlignment="1">
      <alignment horizontal="left" vertical="center"/>
    </xf>
    <xf numFmtId="0" fontId="11" fillId="28" borderId="152" xfId="0" applyFont="1" applyFill="1" applyBorder="1" applyAlignment="1">
      <alignment horizontal="center" vertical="center"/>
    </xf>
    <xf numFmtId="0" fontId="11" fillId="28" borderId="153" xfId="0" applyFont="1" applyFill="1" applyBorder="1" applyAlignment="1">
      <alignment horizontal="center" vertical="center"/>
    </xf>
    <xf numFmtId="0" fontId="11" fillId="28" borderId="84" xfId="0" applyFont="1" applyFill="1" applyBorder="1" applyAlignment="1">
      <alignment horizontal="center" vertical="center"/>
    </xf>
    <xf numFmtId="0" fontId="11" fillId="28" borderId="89" xfId="0" applyFont="1" applyFill="1" applyBorder="1" applyAlignment="1">
      <alignment horizontal="center" vertical="center"/>
    </xf>
    <xf numFmtId="0" fontId="59" fillId="16" borderId="82" xfId="0" applyFont="1" applyFill="1" applyBorder="1" applyAlignment="1" applyProtection="1">
      <alignment horizontal="center" vertical="center" wrapText="1"/>
      <protection locked="0"/>
    </xf>
    <xf numFmtId="0" fontId="59" fillId="16" borderId="87" xfId="0" applyFont="1" applyFill="1" applyBorder="1" applyAlignment="1" applyProtection="1">
      <alignment horizontal="center" vertical="center" wrapText="1"/>
      <protection locked="0"/>
    </xf>
    <xf numFmtId="0" fontId="59" fillId="11" borderId="84" xfId="0" applyFont="1" applyFill="1" applyBorder="1" applyAlignment="1" applyProtection="1">
      <alignment horizontal="center" vertical="center" wrapText="1"/>
      <protection locked="0"/>
    </xf>
    <xf numFmtId="0" fontId="59" fillId="11" borderId="89" xfId="0" applyFont="1" applyFill="1" applyBorder="1" applyAlignment="1" applyProtection="1">
      <alignment horizontal="center" vertical="center" wrapText="1"/>
      <protection locked="0"/>
    </xf>
    <xf numFmtId="0" fontId="19" fillId="16" borderId="157" xfId="0" applyFont="1" applyFill="1" applyBorder="1" applyAlignment="1">
      <alignment horizontal="left" vertical="center" wrapText="1"/>
    </xf>
    <xf numFmtId="0" fontId="19" fillId="16" borderId="159" xfId="0" applyFont="1" applyFill="1" applyBorder="1" applyAlignment="1">
      <alignment horizontal="left" vertical="center" wrapText="1"/>
    </xf>
    <xf numFmtId="0" fontId="19" fillId="16" borderId="161" xfId="0" applyFont="1" applyFill="1" applyBorder="1" applyAlignment="1">
      <alignment horizontal="left" vertical="center" wrapText="1"/>
    </xf>
    <xf numFmtId="0" fontId="59" fillId="29" borderId="24" xfId="0" applyFont="1" applyFill="1" applyBorder="1" applyAlignment="1" applyProtection="1">
      <alignment horizontal="center" vertical="center" wrapText="1"/>
      <protection locked="0"/>
    </xf>
    <xf numFmtId="0" fontId="59" fillId="29" borderId="22" xfId="0" applyFont="1" applyFill="1" applyBorder="1" applyAlignment="1" applyProtection="1">
      <alignment horizontal="center" vertical="center" wrapText="1"/>
      <protection locked="0"/>
    </xf>
    <xf numFmtId="0" fontId="59" fillId="16" borderId="84" xfId="0" applyFont="1" applyFill="1" applyBorder="1" applyAlignment="1" applyProtection="1">
      <alignment horizontal="center" vertical="center" wrapText="1"/>
      <protection locked="0"/>
    </xf>
    <xf numFmtId="0" fontId="59" fillId="16" borderId="89" xfId="0" applyFont="1" applyFill="1" applyBorder="1" applyAlignment="1" applyProtection="1">
      <alignment horizontal="center" vertical="center" wrapText="1"/>
      <protection locked="0"/>
    </xf>
    <xf numFmtId="0" fontId="59" fillId="6" borderId="82" xfId="0" applyFont="1" applyFill="1" applyBorder="1" applyAlignment="1" applyProtection="1">
      <alignment horizontal="center" vertical="center" wrapText="1"/>
      <protection locked="0"/>
    </xf>
    <xf numFmtId="0" fontId="59" fillId="6" borderId="87" xfId="0" applyFont="1" applyFill="1" applyBorder="1" applyAlignment="1" applyProtection="1">
      <alignment horizontal="center" vertical="center" wrapText="1"/>
      <protection locked="0"/>
    </xf>
    <xf numFmtId="0" fontId="19" fillId="11" borderId="157" xfId="0" applyFont="1" applyFill="1" applyBorder="1" applyAlignment="1">
      <alignment horizontal="left" vertical="center"/>
    </xf>
    <xf numFmtId="0" fontId="19" fillId="11" borderId="159" xfId="0" applyFont="1" applyFill="1" applyBorder="1" applyAlignment="1">
      <alignment horizontal="left" vertical="center"/>
    </xf>
    <xf numFmtId="0" fontId="19" fillId="11" borderId="161" xfId="0" applyFont="1" applyFill="1" applyBorder="1" applyAlignment="1">
      <alignment horizontal="left" vertical="center"/>
    </xf>
    <xf numFmtId="0" fontId="59" fillId="14" borderId="84" xfId="0" applyFont="1" applyFill="1" applyBorder="1" applyAlignment="1" applyProtection="1">
      <alignment horizontal="center" vertical="center" wrapText="1"/>
      <protection locked="0"/>
    </xf>
    <xf numFmtId="0" fontId="59" fillId="14" borderId="89" xfId="0" applyFont="1" applyFill="1" applyBorder="1" applyAlignment="1" applyProtection="1">
      <alignment horizontal="center" vertical="center" wrapText="1"/>
      <protection locked="0"/>
    </xf>
    <xf numFmtId="0" fontId="59" fillId="11" borderId="83" xfId="0" applyFont="1" applyFill="1" applyBorder="1" applyAlignment="1" applyProtection="1">
      <alignment horizontal="center" vertical="center" wrapText="1"/>
      <protection locked="0"/>
    </xf>
    <xf numFmtId="0" fontId="59" fillId="11" borderId="88" xfId="0" applyFont="1" applyFill="1" applyBorder="1" applyAlignment="1" applyProtection="1">
      <alignment horizontal="center" vertical="center" wrapText="1"/>
      <protection locked="0"/>
    </xf>
    <xf numFmtId="0" fontId="59" fillId="11" borderId="82" xfId="0" applyFont="1" applyFill="1" applyBorder="1" applyAlignment="1" applyProtection="1">
      <alignment horizontal="center" vertical="center" wrapText="1"/>
      <protection locked="0"/>
    </xf>
    <xf numFmtId="0" fontId="59" fillId="11" borderId="87" xfId="0" applyFont="1" applyFill="1" applyBorder="1" applyAlignment="1" applyProtection="1">
      <alignment horizontal="center" vertical="center" wrapText="1"/>
      <protection locked="0"/>
    </xf>
    <xf numFmtId="0" fontId="40" fillId="0" borderId="0" xfId="3" applyFont="1" applyAlignment="1" applyProtection="1">
      <alignment horizontal="left" vertical="center"/>
      <protection locked="0" hidden="1"/>
    </xf>
    <xf numFmtId="0" fontId="26" fillId="21" borderId="0" xfId="0" applyFont="1" applyFill="1" applyAlignment="1">
      <alignment horizontal="left" vertical="center" wrapText="1"/>
    </xf>
    <xf numFmtId="0" fontId="26" fillId="21" borderId="0" xfId="0" applyFont="1" applyFill="1" applyAlignment="1">
      <alignment horizontal="left" vertical="center"/>
    </xf>
    <xf numFmtId="0" fontId="13" fillId="23" borderId="5" xfId="0" applyFont="1" applyFill="1" applyBorder="1" applyAlignment="1">
      <alignment horizontal="left" vertical="top"/>
    </xf>
    <xf numFmtId="0" fontId="13" fillId="23" borderId="2" xfId="0" applyFont="1" applyFill="1" applyBorder="1" applyAlignment="1">
      <alignment horizontal="left" vertical="top"/>
    </xf>
    <xf numFmtId="0" fontId="13" fillId="23" borderId="6" xfId="0" applyFont="1" applyFill="1" applyBorder="1" applyAlignment="1">
      <alignment horizontal="left" vertical="top"/>
    </xf>
    <xf numFmtId="0" fontId="13" fillId="23" borderId="9" xfId="0" applyFont="1" applyFill="1" applyBorder="1" applyAlignment="1">
      <alignment horizontal="left" vertical="top"/>
    </xf>
    <xf numFmtId="0" fontId="13" fillId="23" borderId="0" xfId="0" applyFont="1" applyFill="1" applyAlignment="1">
      <alignment horizontal="left" vertical="top"/>
    </xf>
    <xf numFmtId="0" fontId="13" fillId="23" borderId="8" xfId="0" applyFont="1" applyFill="1" applyBorder="1" applyAlignment="1">
      <alignment horizontal="left" vertical="top"/>
    </xf>
    <xf numFmtId="0" fontId="13" fillId="23" borderId="10" xfId="0" applyFont="1" applyFill="1" applyBorder="1" applyAlignment="1">
      <alignment horizontal="left" vertical="top"/>
    </xf>
    <xf numFmtId="0" fontId="13" fillId="23" borderId="1" xfId="0" applyFont="1" applyFill="1" applyBorder="1" applyAlignment="1">
      <alignment horizontal="left" vertical="top"/>
    </xf>
    <xf numFmtId="0" fontId="13" fillId="23" borderId="11" xfId="0" applyFont="1" applyFill="1" applyBorder="1" applyAlignment="1">
      <alignment horizontal="left" vertical="top"/>
    </xf>
    <xf numFmtId="0" fontId="15" fillId="0" borderId="0" xfId="0" applyFont="1" applyFill="1" applyBorder="1" applyAlignment="1">
      <alignment horizontal="left" vertical="center"/>
    </xf>
    <xf numFmtId="0" fontId="15" fillId="0" borderId="0" xfId="0" applyFont="1" applyFill="1" applyBorder="1" applyAlignment="1">
      <alignment horizontal="left" vertical="center" wrapText="1"/>
    </xf>
    <xf numFmtId="0" fontId="0" fillId="20" borderId="4" xfId="0" applyFill="1" applyBorder="1" applyAlignment="1">
      <alignment horizontal="center" vertical="center"/>
    </xf>
    <xf numFmtId="0" fontId="0" fillId="15" borderId="7" xfId="0" applyFill="1" applyBorder="1" applyAlignment="1">
      <alignment horizontal="left" vertical="center"/>
    </xf>
    <xf numFmtId="0" fontId="0" fillId="15" borderId="54" xfId="0" applyFill="1" applyBorder="1" applyAlignment="1">
      <alignment horizontal="left" vertical="center"/>
    </xf>
    <xf numFmtId="0" fontId="0" fillId="20" borderId="7" xfId="0" applyFill="1" applyBorder="1" applyAlignment="1">
      <alignment horizontal="left" vertical="center"/>
    </xf>
    <xf numFmtId="0" fontId="0" fillId="20" borderId="17" xfId="0" applyFill="1" applyBorder="1" applyAlignment="1">
      <alignment horizontal="left" vertical="center"/>
    </xf>
    <xf numFmtId="0" fontId="0" fillId="20" borderId="54" xfId="0" applyFill="1" applyBorder="1" applyAlignment="1">
      <alignment horizontal="left" vertical="center"/>
    </xf>
    <xf numFmtId="0" fontId="0" fillId="20" borderId="4" xfId="0" applyFill="1" applyBorder="1" applyAlignment="1">
      <alignment horizontal="left" vertical="center"/>
    </xf>
    <xf numFmtId="0" fontId="0" fillId="20" borderId="7" xfId="0" applyFill="1" applyBorder="1" applyAlignment="1">
      <alignment horizontal="left" vertical="center" wrapText="1"/>
    </xf>
    <xf numFmtId="0" fontId="0" fillId="20" borderId="54" xfId="0" applyFill="1" applyBorder="1" applyAlignment="1">
      <alignment horizontal="left" vertical="center" wrapText="1"/>
    </xf>
    <xf numFmtId="0" fontId="0" fillId="12" borderId="106" xfId="0" applyFill="1" applyBorder="1" applyAlignment="1">
      <alignment horizontal="left" vertical="center"/>
    </xf>
    <xf numFmtId="0" fontId="0" fillId="12" borderId="107" xfId="0" applyFill="1" applyBorder="1" applyAlignment="1">
      <alignment horizontal="left" vertical="center"/>
    </xf>
    <xf numFmtId="0" fontId="0" fillId="12" borderId="110" xfId="0" applyFill="1" applyBorder="1" applyAlignment="1">
      <alignment horizontal="left" vertical="center"/>
    </xf>
    <xf numFmtId="0" fontId="0" fillId="12" borderId="102" xfId="0" applyFill="1" applyBorder="1" applyAlignment="1">
      <alignment horizontal="left" vertical="center"/>
    </xf>
    <xf numFmtId="0" fontId="0" fillId="12" borderId="4" xfId="0" applyFill="1" applyBorder="1" applyAlignment="1">
      <alignment horizontal="left" vertical="center"/>
    </xf>
    <xf numFmtId="0" fontId="0" fillId="12" borderId="108" xfId="0" applyFill="1" applyBorder="1" applyAlignment="1">
      <alignment horizontal="left" vertical="center"/>
    </xf>
    <xf numFmtId="0" fontId="0" fillId="12" borderId="109" xfId="0" applyFill="1" applyBorder="1" applyAlignment="1">
      <alignment horizontal="left" vertical="center"/>
    </xf>
    <xf numFmtId="0" fontId="0" fillId="12" borderId="105" xfId="0" applyFill="1" applyBorder="1" applyAlignment="1">
      <alignment horizontal="left" vertical="center"/>
    </xf>
    <xf numFmtId="0" fontId="0" fillId="15" borderId="17" xfId="0" applyFill="1" applyBorder="1" applyAlignment="1">
      <alignment horizontal="left" vertical="center"/>
    </xf>
    <xf numFmtId="0" fontId="3" fillId="20" borderId="4" xfId="0" applyFont="1" applyFill="1" applyBorder="1" applyAlignment="1">
      <alignment horizontal="left" vertical="center" wrapText="1"/>
    </xf>
    <xf numFmtId="0" fontId="3" fillId="20" borderId="4" xfId="0" applyFont="1" applyFill="1" applyBorder="1" applyAlignment="1">
      <alignment horizontal="center" vertical="center" wrapText="1"/>
    </xf>
    <xf numFmtId="0" fontId="3" fillId="12" borderId="4" xfId="0" applyFont="1" applyFill="1" applyBorder="1" applyAlignment="1">
      <alignment horizontal="center" vertical="center" wrapText="1"/>
    </xf>
    <xf numFmtId="0" fontId="3" fillId="23" borderId="4" xfId="0" applyFont="1" applyFill="1" applyBorder="1" applyAlignment="1">
      <alignment horizontal="center" vertical="center" wrapText="1"/>
    </xf>
    <xf numFmtId="0" fontId="3" fillId="17" borderId="4" xfId="0" applyFont="1" applyFill="1" applyBorder="1" applyAlignment="1">
      <alignment horizontal="center" vertical="center" wrapText="1"/>
    </xf>
    <xf numFmtId="0" fontId="3" fillId="15" borderId="4"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9" borderId="4" xfId="0" applyFont="1" applyFill="1" applyBorder="1" applyAlignment="1">
      <alignment horizontal="center" vertical="center" wrapText="1"/>
    </xf>
  </cellXfs>
  <cellStyles count="7">
    <cellStyle name="Comma" xfId="6" builtinId="3"/>
    <cellStyle name="Currency" xfId="1" builtinId="4"/>
    <cellStyle name="Heading 1 2" xfId="3" xr:uid="{B1FC0133-8483-41AC-9FC9-B58AFC097CAE}"/>
    <cellStyle name="Heading 2 2" xfId="5" xr:uid="{06B5F995-32F0-4CBF-9689-08164F33923D}"/>
    <cellStyle name="Normal" xfId="0" builtinId="0"/>
    <cellStyle name="Normal 2" xfId="4" xr:uid="{DC2FDB92-A06D-4A00-B121-0E0A27387719}"/>
    <cellStyle name="Percent" xfId="2" builtinId="5"/>
  </cellStyles>
  <dxfs count="138">
    <dxf>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3" tint="0.79998168889431442"/>
        </patternFill>
      </fill>
      <alignment horizontal="general" vertical="bottom" textRotation="0" wrapText="0" indent="0" justifyLastLine="0" shrinkToFit="0" readingOrder="0"/>
      <border diagonalUp="0" diagonalDown="0">
        <left style="thin">
          <color indexed="64"/>
        </left>
        <right style="thin">
          <color indexed="64"/>
        </right>
        <top style="thin">
          <color theme="0" tint="-0.24994659260841701"/>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3" tint="0.79998168889431442"/>
        </patternFill>
      </fill>
      <alignment horizontal="general" vertical="bottom"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8" tint="0.79998168889431442"/>
          <bgColor theme="4" tint="-0.249977111117893"/>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2" tint="-9.9978637043366805E-2"/>
        </patternFill>
      </fill>
      <alignment horizontal="general" vertical="bottom" textRotation="0" wrapText="0" indent="0" justifyLastLine="0" shrinkToFit="0" readingOrder="0"/>
      <border diagonalUp="0" diagonalDown="0">
        <left style="thin">
          <color indexed="64"/>
        </left>
        <right style="thin">
          <color indexed="64"/>
        </right>
        <top style="thin">
          <color theme="0" tint="-0.24994659260841701"/>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2" tint="-9.9978637043366805E-2"/>
        </patternFill>
      </fill>
      <alignment horizontal="general" vertical="bottom"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8" tint="0.79998168889431442"/>
          <bgColor theme="4" tint="-0.249977111117893"/>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left style="thin">
          <color indexed="64"/>
        </left>
        <right style="thin">
          <color indexed="64"/>
        </right>
        <top style="thin">
          <color theme="0" tint="-0.24994659260841701"/>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general" vertical="bottom"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8" tint="0.79998168889431442"/>
          <bgColor theme="4" tint="-0.249977111117893"/>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9" tint="0.79998168889431442"/>
        </patternFill>
      </fill>
      <alignment horizontal="general" vertical="bottom" textRotation="0" wrapText="0" indent="0" justifyLastLine="0" shrinkToFit="0" readingOrder="0"/>
      <border diagonalUp="0" diagonalDown="0">
        <left style="thin">
          <color indexed="64"/>
        </left>
        <right style="thin">
          <color indexed="64"/>
        </right>
        <top style="thin">
          <color theme="0" tint="-0.24994659260841701"/>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9" tint="0.79998168889431442"/>
        </patternFill>
      </fill>
      <alignment horizontal="general" vertical="bottom"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8" tint="0.79998168889431442"/>
          <bgColor theme="4" tint="-0.249977111117893"/>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theme="0" tint="-0.24994659260841701"/>
        </bottom>
        <vertical/>
        <horizontal/>
      </border>
      <protection locked="0" hidden="0"/>
    </dxf>
    <dxf>
      <border outline="0">
        <bottom style="thin">
          <color theme="0" tint="-0.24994659260841701"/>
        </bottom>
      </border>
    </dxf>
    <dxf>
      <font>
        <b val="0"/>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general" vertical="bottom" textRotation="0" wrapText="0" indent="0" justifyLastLine="0" shrinkToFit="0" readingOrder="0"/>
      <protection locked="0" hidden="0"/>
    </dxf>
    <dxf>
      <font>
        <b/>
        <i val="0"/>
        <strike val="0"/>
        <condense val="0"/>
        <extend val="0"/>
        <outline val="0"/>
        <shadow val="0"/>
        <u val="none"/>
        <vertAlign val="baseline"/>
        <sz val="11"/>
        <color theme="0"/>
        <name val="Calibri"/>
        <family val="2"/>
        <scheme val="minor"/>
      </font>
      <fill>
        <patternFill patternType="solid">
          <fgColor theme="8" tint="0.79998168889431442"/>
          <bgColor theme="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5" tint="0.79998168889431442"/>
        </patternFill>
      </fill>
      <alignment horizontal="general" vertical="center" textRotation="0" wrapText="1" indent="0" justifyLastLine="0" shrinkToFit="0" readingOrder="0"/>
      <border diagonalUp="0" diagonalDown="0">
        <left style="thin">
          <color theme="4" tint="0.39997558519241921"/>
        </left>
        <right style="thin">
          <color theme="4" tint="0.39997558519241921"/>
        </right>
        <top style="thin">
          <color theme="8" tint="0.39997558519241921"/>
        </top>
        <bottom style="thin">
          <color theme="8" tint="0.39997558519241921"/>
        </bottom>
        <vertical/>
        <horizontal/>
      </border>
    </dxf>
    <dxf>
      <border outline="0">
        <top style="thin">
          <color theme="8" tint="0.39997558519241921"/>
        </top>
      </border>
    </dxf>
    <dxf>
      <font>
        <b val="0"/>
        <i val="0"/>
        <strike val="0"/>
        <condense val="0"/>
        <extend val="0"/>
        <outline val="0"/>
        <shadow val="0"/>
        <u val="none"/>
        <vertAlign val="baseline"/>
        <sz val="11"/>
        <color theme="1"/>
        <name val="Calibri"/>
        <family val="2"/>
        <scheme val="minor"/>
      </font>
      <fill>
        <patternFill patternType="solid">
          <fgColor indexed="64"/>
          <bgColor theme="5" tint="0.79998168889431442"/>
        </patternFill>
      </fill>
      <alignment horizontal="general" vertical="center" textRotation="0" wrapText="1" indent="0" justifyLastLine="0" shrinkToFit="0" readingOrder="0"/>
    </dxf>
    <dxf>
      <border outline="0">
        <bottom style="thin">
          <color theme="8" tint="0.39997558519241921"/>
        </bottom>
      </border>
    </dxf>
    <dxf>
      <font>
        <b/>
        <i val="0"/>
        <strike val="0"/>
        <condense val="0"/>
        <extend val="0"/>
        <outline val="0"/>
        <shadow val="0"/>
        <u val="none"/>
        <vertAlign val="baseline"/>
        <sz val="11"/>
        <color theme="0"/>
        <name val="Calibri"/>
        <family val="2"/>
        <scheme val="minor"/>
      </font>
      <fill>
        <patternFill patternType="solid">
          <fgColor theme="8" tint="0.79998168889431442"/>
          <bgColor theme="4" tint="-0.249977111117893"/>
        </patternFill>
      </fill>
      <alignment horizontal="general" vertical="center" textRotation="0" wrapText="1" indent="0" justifyLastLine="0" shrinkToFit="0" readingOrder="0"/>
    </dxf>
    <dxf>
      <fill>
        <patternFill>
          <bgColor theme="4" tint="0.79998168889431442"/>
        </patternFill>
      </fill>
    </dxf>
    <dxf>
      <border outline="0">
        <top style="thin">
          <color theme="8" tint="0.39997558519241921"/>
        </top>
      </border>
    </dxf>
    <dxf>
      <fill>
        <patternFill>
          <bgColor theme="4" tint="0.79998168889431442"/>
        </patternFill>
      </fill>
    </dxf>
    <dxf>
      <border outline="0">
        <bottom style="thin">
          <color theme="8" tint="0.39997558519241921"/>
        </bottom>
      </border>
    </dxf>
    <dxf>
      <font>
        <b/>
        <i val="0"/>
        <strike val="0"/>
        <condense val="0"/>
        <extend val="0"/>
        <outline val="0"/>
        <shadow val="0"/>
        <u val="none"/>
        <vertAlign val="baseline"/>
        <sz val="11"/>
        <color theme="0"/>
        <name val="Calibri"/>
        <family val="2"/>
        <scheme val="minor"/>
      </font>
      <fill>
        <patternFill patternType="solid">
          <fgColor theme="8" tint="0.79998168889431442"/>
          <bgColor theme="4" tint="-0.249977111117893"/>
        </patternFill>
      </fill>
      <alignment horizontal="general" vertical="center" textRotation="0" wrapText="1" indent="0" justifyLastLine="0" shrinkToFit="0" readingOrder="0"/>
    </dxf>
    <dxf>
      <fill>
        <patternFill>
          <bgColor theme="4" tint="0.79998168889431442"/>
        </patternFill>
      </fill>
    </dxf>
    <dxf>
      <border outline="0">
        <top style="thin">
          <color theme="8" tint="0.39997558519241921"/>
        </top>
      </border>
    </dxf>
    <dxf>
      <fill>
        <patternFill>
          <bgColor theme="4" tint="0.79998168889431442"/>
        </patternFill>
      </fill>
    </dxf>
    <dxf>
      <border outline="0">
        <bottom style="thin">
          <color theme="8" tint="0.39997558519241921"/>
        </bottom>
      </border>
    </dxf>
    <dxf>
      <font>
        <b/>
        <i val="0"/>
        <strike val="0"/>
        <condense val="0"/>
        <extend val="0"/>
        <outline val="0"/>
        <shadow val="0"/>
        <u val="none"/>
        <vertAlign val="baseline"/>
        <sz val="11"/>
        <color theme="0"/>
        <name val="Calibri"/>
        <family val="2"/>
        <scheme val="minor"/>
      </font>
      <fill>
        <patternFill>
          <bgColor theme="4" tint="-0.249977111117893"/>
        </patternFill>
      </fill>
      <alignment horizontal="general" vertical="center" textRotation="0" wrapText="1" indent="0" justifyLastLine="0" shrinkToFit="0" readingOrder="0"/>
    </dxf>
    <dxf>
      <fill>
        <patternFill>
          <bgColor theme="4" tint="0.79998168889431442"/>
        </patternFill>
      </fill>
    </dxf>
    <dxf>
      <border outline="0">
        <top style="thin">
          <color theme="8" tint="0.39997558519241921"/>
        </top>
      </border>
    </dxf>
    <dxf>
      <fill>
        <patternFill>
          <bgColor theme="4" tint="0.79998168889431442"/>
        </patternFill>
      </fill>
    </dxf>
    <dxf>
      <border outline="0">
        <bottom style="thin">
          <color theme="8" tint="0.39997558519241921"/>
        </bottom>
      </border>
    </dxf>
    <dxf>
      <font>
        <b/>
        <i val="0"/>
        <strike val="0"/>
        <condense val="0"/>
        <extend val="0"/>
        <outline val="0"/>
        <shadow val="0"/>
        <u val="none"/>
        <vertAlign val="baseline"/>
        <sz val="11"/>
        <color theme="0"/>
        <name val="Calibri"/>
        <family val="2"/>
        <scheme val="minor"/>
      </font>
      <fill>
        <patternFill>
          <bgColor theme="4" tint="-0.249977111117893"/>
        </patternFill>
      </fill>
      <alignment horizontal="general" vertical="center" textRotation="0" wrapText="1" indent="0" justifyLastLine="0" shrinkToFit="0" readingOrder="0"/>
    </dxf>
    <dxf>
      <fill>
        <patternFill>
          <bgColor theme="4" tint="0.79998168889431442"/>
        </patternFill>
      </fill>
    </dxf>
    <dxf>
      <border outline="0">
        <top style="thin">
          <color theme="8" tint="0.39997558519241921"/>
        </top>
      </border>
    </dxf>
    <dxf>
      <fill>
        <patternFill>
          <bgColor theme="4" tint="0.79998168889431442"/>
        </patternFill>
      </fill>
    </dxf>
    <dxf>
      <border outline="0">
        <bottom style="thin">
          <color theme="8" tint="0.39997558519241921"/>
        </bottom>
      </border>
    </dxf>
    <dxf>
      <font>
        <b/>
        <i val="0"/>
        <strike val="0"/>
        <condense val="0"/>
        <extend val="0"/>
        <outline val="0"/>
        <shadow val="0"/>
        <u val="none"/>
        <vertAlign val="baseline"/>
        <sz val="11"/>
        <color theme="0"/>
        <name val="Calibri"/>
        <family val="2"/>
        <scheme val="minor"/>
      </font>
      <fill>
        <patternFill patternType="solid">
          <fgColor theme="8" tint="0.79998168889431442"/>
          <bgColor theme="4" tint="-0.249977111117893"/>
        </patternFill>
      </fill>
      <alignment horizontal="general" vertical="center" textRotation="0" wrapText="1" indent="0" justifyLastLine="0" shrinkToFit="0" readingOrder="0"/>
    </dxf>
    <dxf>
      <fill>
        <patternFill>
          <bgColor theme="4" tint="0.79998168889431442"/>
        </patternFill>
      </fill>
      <alignment horizontal="general" vertical="bottom" textRotation="0" wrapText="1" indent="0" justifyLastLine="0" shrinkToFit="0" readingOrder="0"/>
    </dxf>
    <dxf>
      <border outline="0">
        <top style="thin">
          <color theme="8" tint="0.39997558519241921"/>
        </top>
      </border>
    </dxf>
    <dxf>
      <fill>
        <patternFill>
          <bgColor theme="4" tint="0.79998168889431442"/>
        </patternFill>
      </fill>
      <alignment horizontal="general" vertical="bottom" textRotation="0" wrapText="1" indent="0" justifyLastLine="0" shrinkToFit="0" readingOrder="0"/>
    </dxf>
    <dxf>
      <border outline="0">
        <bottom style="thin">
          <color theme="8" tint="0.39997558519241921"/>
        </bottom>
      </border>
    </dxf>
    <dxf>
      <font>
        <b/>
        <i val="0"/>
        <strike val="0"/>
        <condense val="0"/>
        <extend val="0"/>
        <outline val="0"/>
        <shadow val="0"/>
        <u val="none"/>
        <vertAlign val="baseline"/>
        <sz val="11"/>
        <color theme="0"/>
        <name val="Calibri"/>
        <family val="2"/>
        <scheme val="minor"/>
      </font>
      <fill>
        <patternFill patternType="solid">
          <fgColor theme="8" tint="0.79998168889431442"/>
          <bgColor theme="4" tint="-0.24997711111789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theme="8" tint="0.79998168889431442"/>
          <bgColor theme="4" tint="0.79998168889431442"/>
        </patternFill>
      </fill>
      <alignment horizontal="general" vertical="center" textRotation="0" wrapText="1" indent="0" justifyLastLine="0" shrinkToFit="0" readingOrder="0"/>
      <border diagonalUp="0" diagonalDown="0" outline="0">
        <left/>
        <right style="thin">
          <color indexed="64"/>
        </right>
        <top style="thin">
          <color theme="8" tint="0.39997558519241921"/>
        </top>
        <bottom/>
      </border>
    </dxf>
    <dxf>
      <border outline="0">
        <left style="thin">
          <color theme="4" tint="0.39997558519241921"/>
        </left>
        <right style="thin">
          <color theme="4" tint="0.39997558519241921"/>
        </right>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family val="2"/>
        <scheme val="minor"/>
      </font>
      <fill>
        <patternFill patternType="solid">
          <fgColor theme="8" tint="0.79998168889431442"/>
          <bgColor theme="4" tint="0.79998168889431442"/>
        </patternFill>
      </fill>
      <alignment horizontal="general"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8" tint="0.79998168889431442"/>
          <bgColor theme="4" tint="-0.24997711111789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4" tint="0.79998168889431442"/>
        </patternFill>
      </fill>
      <alignment horizontal="general" vertical="center" textRotation="0" wrapText="1" indent="0" justifyLastLine="0" shrinkToFit="0" readingOrder="0"/>
      <border diagonalUp="0" diagonalDown="0" outline="0">
        <left/>
        <right/>
        <top style="thin">
          <color theme="8" tint="0.39997558519241921"/>
        </top>
        <bottom/>
      </border>
    </dxf>
    <dxf>
      <border outline="0">
        <left style="thin">
          <color theme="4" tint="0.39997558519241921"/>
        </left>
        <top style="thin">
          <color theme="8" tint="0.39997558519241921"/>
        </top>
      </border>
    </dxf>
    <dxf>
      <font>
        <b val="0"/>
        <i val="0"/>
        <strike val="0"/>
        <condense val="0"/>
        <extend val="0"/>
        <outline val="0"/>
        <shadow val="0"/>
        <u val="none"/>
        <vertAlign val="baseline"/>
        <sz val="11"/>
        <color theme="1"/>
        <name val="Calibri"/>
        <family val="2"/>
        <scheme val="minor"/>
      </font>
      <fill>
        <patternFill patternType="solid">
          <fgColor indexed="64"/>
          <bgColor theme="4" tint="0.79998168889431442"/>
        </patternFill>
      </fill>
      <alignment horizontal="general" vertical="center" textRotation="0" wrapText="1" indent="0" justifyLastLine="0" shrinkToFit="0" readingOrder="0"/>
    </dxf>
    <dxf>
      <border outline="0">
        <bottom style="thin">
          <color theme="8" tint="0.39997558519241921"/>
        </bottom>
      </border>
    </dxf>
    <dxf>
      <font>
        <b/>
        <i val="0"/>
        <strike val="0"/>
        <condense val="0"/>
        <extend val="0"/>
        <outline val="0"/>
        <shadow val="0"/>
        <u val="none"/>
        <vertAlign val="baseline"/>
        <sz val="11"/>
        <color theme="0"/>
        <name val="Calibri"/>
        <family val="2"/>
        <scheme val="minor"/>
      </font>
      <fill>
        <patternFill>
          <bgColor theme="4" tint="-0.249977111117893"/>
        </patternFill>
      </fill>
      <alignment horizontal="general" vertical="center" textRotation="0" wrapText="1" indent="0" justifyLastLine="0" shrinkToFit="0" readingOrder="0"/>
    </dxf>
    <dxf>
      <alignment horizontal="general" vertical="bottom" textRotation="0" wrapText="1" indent="0" justifyLastLine="0" shrinkToFit="0" readingOrder="0"/>
    </dxf>
    <dxf>
      <border outline="0">
        <right style="thin">
          <color theme="4" tint="0.39997558519241921"/>
        </right>
        <top style="thin">
          <color theme="8" tint="0.39997558519241921"/>
        </top>
      </border>
    </dxf>
    <dxf>
      <alignment horizontal="general" vertical="bottom" textRotation="0" wrapText="1" indent="0" justifyLastLine="0" shrinkToFit="0" readingOrder="0"/>
    </dxf>
    <dxf>
      <border outline="0">
        <bottom style="thin">
          <color theme="8" tint="0.39997558519241921"/>
        </bottom>
      </border>
    </dxf>
    <dxf>
      <font>
        <b/>
        <i val="0"/>
        <strike val="0"/>
        <condense val="0"/>
        <extend val="0"/>
        <outline val="0"/>
        <shadow val="0"/>
        <u val="none"/>
        <vertAlign val="baseline"/>
        <sz val="11"/>
        <color theme="0"/>
        <name val="Calibri"/>
        <family val="2"/>
        <scheme val="minor"/>
      </font>
      <fill>
        <patternFill>
          <bgColor theme="4" tint="-0.249977111117893"/>
        </patternFill>
      </fill>
      <alignment horizontal="general" vertical="center" textRotation="0" wrapText="1" indent="0" justifyLastLine="0" shrinkToFit="0" readingOrder="0"/>
    </dxf>
    <dxf>
      <fill>
        <patternFill>
          <bgColor theme="4" tint="0.79998168889431442"/>
        </patternFill>
      </fill>
    </dxf>
    <dxf>
      <border outline="0">
        <top style="thin">
          <color theme="8" tint="0.39997558519241921"/>
        </top>
      </border>
    </dxf>
    <dxf>
      <fill>
        <patternFill>
          <bgColor theme="4" tint="0.79998168889431442"/>
        </patternFill>
      </fill>
    </dxf>
    <dxf>
      <border outline="0">
        <bottom style="thin">
          <color theme="8" tint="0.39997558519241921"/>
        </bottom>
      </border>
    </dxf>
    <dxf>
      <font>
        <b/>
        <i val="0"/>
        <strike val="0"/>
        <condense val="0"/>
        <extend val="0"/>
        <outline val="0"/>
        <shadow val="0"/>
        <u val="none"/>
        <vertAlign val="baseline"/>
        <sz val="11"/>
        <color theme="0"/>
        <name val="Calibri"/>
        <family val="2"/>
        <scheme val="minor"/>
      </font>
      <fill>
        <patternFill patternType="solid">
          <fgColor theme="8" tint="0.79998168889431442"/>
          <bgColor theme="4" tint="-0.249977111117893"/>
        </patternFill>
      </fill>
      <alignment horizontal="general" vertical="center" textRotation="0" wrapText="1" indent="0" justifyLastLine="0" shrinkToFit="0" readingOrder="0"/>
    </dxf>
    <dxf>
      <fill>
        <patternFill>
          <bgColor theme="4" tint="0.79998168889431442"/>
        </patternFill>
      </fill>
    </dxf>
    <dxf>
      <border outline="0">
        <top style="thin">
          <color theme="8" tint="0.39997558519241921"/>
        </top>
      </border>
    </dxf>
    <dxf>
      <fill>
        <patternFill>
          <bgColor theme="4" tint="0.79998168889431442"/>
        </patternFill>
      </fill>
    </dxf>
    <dxf>
      <border outline="0">
        <bottom style="thin">
          <color theme="8" tint="0.39997558519241921"/>
        </bottom>
      </border>
    </dxf>
    <dxf>
      <font>
        <b/>
        <i val="0"/>
        <strike val="0"/>
        <condense val="0"/>
        <extend val="0"/>
        <outline val="0"/>
        <shadow val="0"/>
        <u val="none"/>
        <vertAlign val="baseline"/>
        <sz val="11"/>
        <color theme="0"/>
        <name val="Calibri"/>
        <family val="2"/>
        <scheme val="minor"/>
      </font>
      <fill>
        <patternFill>
          <bgColor theme="4" tint="-0.24997711111789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4" tint="0.79998168889431442"/>
        </patternFill>
      </fill>
      <alignment horizontal="general" vertical="center" textRotation="0" wrapText="1" indent="0" justifyLastLine="0" shrinkToFit="0" readingOrder="0"/>
      <border diagonalUp="0" diagonalDown="0" outline="0">
        <left/>
        <right/>
        <top style="thin">
          <color theme="8" tint="0.39997558519241921"/>
        </top>
        <bottom/>
      </border>
    </dxf>
    <dxf>
      <border outline="0">
        <right style="thin">
          <color theme="4" tint="0.39997558519241921"/>
        </right>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family val="2"/>
        <scheme val="minor"/>
      </font>
      <fill>
        <patternFill patternType="solid">
          <fgColor indexed="64"/>
          <bgColor theme="4" tint="0.79998168889431442"/>
        </patternFill>
      </fill>
      <alignment horizontal="general"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8" tint="0.79998168889431442"/>
          <bgColor theme="4" tint="-0.249977111117893"/>
        </patternFill>
      </fill>
      <alignment horizontal="general" vertical="center" textRotation="0" wrapText="1" indent="0" justifyLastLine="0" shrinkToFit="0" readingOrder="0"/>
    </dxf>
    <dxf>
      <fill>
        <patternFill>
          <bgColor theme="4" tint="0.79998168889431442"/>
        </patternFill>
      </fill>
    </dxf>
    <dxf>
      <border outline="0">
        <top style="thin">
          <color theme="8" tint="0.39997558519241921"/>
        </top>
      </border>
    </dxf>
    <dxf>
      <fill>
        <patternFill>
          <bgColor theme="4" tint="0.79998168889431442"/>
        </patternFill>
      </fill>
    </dxf>
    <dxf>
      <border outline="0">
        <bottom style="thin">
          <color theme="8" tint="0.39997558519241921"/>
        </bottom>
      </border>
    </dxf>
    <dxf>
      <font>
        <b/>
        <i val="0"/>
        <strike val="0"/>
        <condense val="0"/>
        <extend val="0"/>
        <outline val="0"/>
        <shadow val="0"/>
        <u val="none"/>
        <vertAlign val="baseline"/>
        <sz val="11"/>
        <color theme="0"/>
        <name val="Calibri"/>
        <family val="2"/>
        <scheme val="minor"/>
      </font>
      <fill>
        <patternFill patternType="solid">
          <fgColor theme="8" tint="0.79998168889431442"/>
          <bgColor theme="4" tint="-0.24997711111789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4" tint="0.79998168889431442"/>
        </patternFill>
      </fill>
      <alignment horizontal="general" vertical="center" textRotation="0" wrapText="1" indent="0" justifyLastLine="0" shrinkToFit="0" readingOrder="0"/>
      <border diagonalUp="0" diagonalDown="0" outline="0">
        <left/>
        <right/>
        <top style="thin">
          <color theme="8" tint="0.39997558519241921"/>
        </top>
        <bottom/>
      </border>
    </dxf>
    <dxf>
      <border outline="0">
        <left style="thin">
          <color theme="4" tint="0.39997558519241921"/>
        </left>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family val="2"/>
        <scheme val="minor"/>
      </font>
      <fill>
        <patternFill patternType="solid">
          <fgColor indexed="64"/>
          <bgColor theme="4" tint="0.79998168889431442"/>
        </patternFill>
      </fill>
      <alignment horizontal="general"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tint="-0.249977111117893"/>
        </patternFill>
      </fill>
      <alignment horizontal="general" vertical="center" textRotation="0" wrapText="1" indent="0" justifyLastLine="0" shrinkToFit="0" readingOrder="0"/>
    </dxf>
    <dxf>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indexed="64"/>
        </left>
        <right style="thin">
          <color indexed="64"/>
        </right>
        <top style="thin">
          <color theme="0" tint="-0.249977111117893"/>
        </top>
        <bottom style="thin">
          <color theme="0" tint="-0.249977111117893"/>
        </bottom>
      </border>
    </dxf>
    <dxf>
      <border outline="0">
        <top style="thin">
          <color theme="8" tint="0.39997558519241921"/>
        </top>
        <bottom style="thin">
          <color theme="0" tint="-0.249977111117893"/>
        </bottom>
      </border>
    </dxf>
    <dxf>
      <fill>
        <patternFill patternType="solid">
          <fgColor indexed="64"/>
          <bgColor theme="4" tint="0.79998168889431442"/>
        </patternFill>
      </fill>
      <alignment horizontal="general" vertical="center" textRotation="0" wrapText="0" indent="0" justifyLastLine="0" shrinkToFit="0" readingOrder="0"/>
    </dxf>
    <dxf>
      <border outline="0">
        <bottom style="thin">
          <color theme="8" tint="0.39997558519241921"/>
        </bottom>
      </border>
    </dxf>
    <dxf>
      <font>
        <b/>
        <i val="0"/>
        <strike val="0"/>
        <condense val="0"/>
        <extend val="0"/>
        <outline val="0"/>
        <shadow val="0"/>
        <u val="none"/>
        <vertAlign val="baseline"/>
        <sz val="11"/>
        <color theme="0"/>
        <name val="Calibri"/>
        <family val="2"/>
        <scheme val="minor"/>
      </font>
      <fill>
        <patternFill>
          <bgColor theme="4" tint="-0.24997711111789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theme="8" tint="0.79998168889431442"/>
          <bgColor theme="8" tint="0.79998168889431442"/>
        </patternFill>
      </fill>
      <alignment horizontal="general" vertical="center" textRotation="0" wrapText="1" indent="0" justifyLastLine="0" shrinkToFit="0" readingOrder="0"/>
      <border diagonalUp="0" diagonalDown="0">
        <left/>
        <right/>
        <top style="thin">
          <color theme="8" tint="0.39997558519241921"/>
        </top>
        <bottom style="thin">
          <color theme="8" tint="0.39997558519241921"/>
        </bottom>
        <vertical/>
        <horizontal/>
      </border>
    </dxf>
    <dxf>
      <border outline="0">
        <top style="thin">
          <color theme="8" tint="0.39997558519241921"/>
        </top>
      </border>
    </dxf>
    <dxf>
      <border outline="0">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family val="2"/>
        <scheme val="minor"/>
      </font>
      <fill>
        <patternFill patternType="solid">
          <fgColor theme="8" tint="0.79998168889431442"/>
          <bgColor theme="8" tint="0.79998168889431442"/>
        </patternFill>
      </fill>
      <alignment horizontal="general" vertical="center" textRotation="0" wrapText="1" indent="0" justifyLastLine="0" shrinkToFit="0" readingOrder="0"/>
    </dxf>
    <dxf>
      <border outline="0">
        <bottom style="thin">
          <color theme="8" tint="0.39997558519241921"/>
        </bottom>
      </border>
    </dxf>
    <dxf>
      <font>
        <b/>
        <i val="0"/>
        <strike val="0"/>
        <condense val="0"/>
        <extend val="0"/>
        <outline val="0"/>
        <shadow val="0"/>
        <u val="none"/>
        <vertAlign val="baseline"/>
        <sz val="11"/>
        <color theme="0"/>
        <name val="Calibri"/>
        <family val="2"/>
        <scheme val="minor"/>
      </font>
      <fill>
        <patternFill patternType="solid">
          <fgColor theme="8"/>
          <bgColor theme="8"/>
        </patternFill>
      </fill>
      <alignment horizontal="left" vertical="center" textRotation="0" wrapText="1"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fill>
        <patternFill patternType="solid">
          <fgColor indexed="64"/>
          <bgColor theme="8" tint="0.59999389629810485"/>
        </patternFill>
      </fill>
      <alignment horizontal="general" vertical="bottom" textRotation="0" wrapText="1" indent="0" justifyLastLine="0" shrinkToFit="0" readingOrder="0"/>
    </dxf>
    <dxf>
      <alignment horizontal="general" vertical="bottom" textRotation="0" wrapText="1" indent="0" justifyLastLine="0" shrinkToFit="0" readingOrder="0"/>
    </dxf>
    <dxf>
      <alignment horizontal="lef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3" formatCode="0%"/>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168" formatCode="_(&quot;$&quot;* #,##0_);_(&quot;$&quot;* \(#,##0\);_(&quot;$&quot;* &quot;-&quot;??_);_(@_)"/>
      <fill>
        <patternFill patternType="none">
          <fgColor indexed="64"/>
          <bgColor auto="1"/>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13" formatCode="0%"/>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medium">
          <color indexed="64"/>
        </right>
        <top/>
        <bottom style="thin">
          <color indexed="64"/>
        </bottom>
      </border>
      <protection locked="0" hidden="0"/>
    </dxf>
    <dxf>
      <numFmt numFmtId="168" formatCode="_(&quot;$&quot;* #,##0_);_(&quot;$&quot;* \(#,##0\);_(&quot;$&quot;* &quot;-&quot;??_);_(@_)"/>
      <fill>
        <patternFill patternType="none">
          <fgColor indexed="64"/>
          <bgColor auto="1"/>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protection locked="0" hidden="0"/>
    </dxf>
    <dxf>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left style="medium">
          <color indexed="64"/>
        </left>
        <right style="medium">
          <color indexed="64"/>
        </right>
        <top style="medium">
          <color indexed="64"/>
        </top>
        <bottom style="thin">
          <color indexed="64"/>
        </bottom>
      </border>
    </dxf>
    <dxf>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alignment horizontal="center" vertical="center" textRotation="0" wrapText="1" indent="0" justifyLastLine="0" shrinkToFit="0" readingOrder="0"/>
    </dxf>
    <dxf>
      <font>
        <b/>
        <i val="0"/>
        <color theme="0"/>
      </font>
      <fill>
        <patternFill>
          <bgColor rgb="FFC00000"/>
        </patternFill>
      </fill>
    </dxf>
    <dxf>
      <font>
        <b/>
        <i val="0"/>
        <color auto="1"/>
      </font>
      <fill>
        <patternFill>
          <bgColor theme="9" tint="0.39994506668294322"/>
        </patternFill>
      </fill>
    </dxf>
    <dxf>
      <font>
        <b/>
        <i val="0"/>
        <color theme="0"/>
      </font>
      <fill>
        <patternFill>
          <bgColor theme="4" tint="-0.24994659260841701"/>
        </patternFill>
      </fill>
    </dxf>
    <dxf>
      <font>
        <b/>
        <i val="0"/>
        <color theme="0"/>
      </font>
      <fill>
        <patternFill>
          <bgColor rgb="FFC00000"/>
        </patternFill>
      </fill>
    </dxf>
    <dxf>
      <font>
        <b/>
        <i val="0"/>
      </font>
      <fill>
        <patternFill>
          <bgColor theme="9" tint="0.39994506668294322"/>
        </patternFill>
      </fill>
    </dxf>
    <dxf>
      <font>
        <b/>
        <i val="0"/>
        <color theme="0"/>
      </font>
      <fill>
        <patternFill>
          <bgColor theme="4" tint="-0.24994659260841701"/>
        </patternFill>
      </fill>
    </dxf>
    <dxf>
      <font>
        <color theme="0"/>
      </font>
      <fill>
        <patternFill>
          <bgColor rgb="FFC00000"/>
        </patternFill>
      </fill>
    </dxf>
    <dxf>
      <font>
        <color auto="1"/>
      </font>
      <fill>
        <patternFill>
          <bgColor theme="9" tint="0.39994506668294322"/>
        </patternFill>
      </fill>
    </dxf>
    <dxf>
      <font>
        <color theme="0"/>
      </font>
      <fill>
        <patternFill>
          <bgColor theme="4" tint="-0.24994659260841701"/>
        </patternFill>
      </fill>
    </dxf>
    <dxf>
      <font>
        <color theme="0"/>
      </font>
      <fill>
        <patternFill>
          <bgColor theme="4" tint="-0.24994659260841701"/>
        </patternFill>
      </fill>
    </dxf>
    <dxf>
      <alignment horizontal="general" vertical="center" textRotation="0" wrapText="0" indent="0" justifyLastLine="0" shrinkToFit="0" readingOrder="0"/>
      <protection hidden="1"/>
    </dxf>
    <dxf>
      <alignment horizontal="general" vertical="center" textRotation="0" wrapText="0" indent="0" justifyLastLine="0" shrinkToFit="0" readingOrder="0"/>
      <protection hidden="1"/>
    </dxf>
    <dxf>
      <border outline="0">
        <bottom style="thin">
          <color rgb="FF000000"/>
        </bottom>
      </border>
    </dxf>
    <dxf>
      <font>
        <b/>
        <i val="0"/>
        <strike val="0"/>
        <condense val="0"/>
        <extend val="0"/>
        <outline val="0"/>
        <shadow val="0"/>
        <u val="none"/>
        <vertAlign val="baseline"/>
        <sz val="10"/>
        <color auto="1"/>
        <name val="Calibri Light"/>
        <family val="2"/>
        <scheme val="major"/>
      </font>
      <fill>
        <patternFill patternType="solid">
          <fgColor indexed="64"/>
          <bgColor theme="0"/>
        </patternFill>
      </fill>
      <alignment horizontal="general" vertical="center" textRotation="0" wrapText="0" indent="0" justifyLastLine="0" shrinkToFit="0" readingOrder="0"/>
      <protection locked="1" hidden="1"/>
    </dxf>
    <dxf>
      <font>
        <color theme="0"/>
      </font>
      <fill>
        <patternFill>
          <bgColor rgb="FFC00000"/>
        </patternFill>
      </fill>
    </dxf>
    <dxf>
      <fill>
        <patternFill>
          <bgColor theme="9" tint="0.39994506668294322"/>
        </patternFill>
      </fill>
    </dxf>
    <dxf>
      <font>
        <color auto="1"/>
      </font>
      <fill>
        <patternFill>
          <bgColor theme="4" tint="0.59996337778862885"/>
        </patternFill>
      </fill>
    </dxf>
    <dxf>
      <font>
        <color theme="0"/>
      </font>
      <fill>
        <patternFill>
          <bgColor rgb="FFC00000"/>
        </patternFill>
      </fill>
    </dxf>
    <dxf>
      <font>
        <color auto="1"/>
      </font>
      <fill>
        <patternFill>
          <bgColor theme="9" tint="0.39994506668294322"/>
        </patternFill>
      </fill>
    </dxf>
    <dxf>
      <fill>
        <patternFill>
          <bgColor theme="4" tint="0.59996337778862885"/>
        </patternFill>
      </fill>
    </dxf>
    <dxf>
      <font>
        <b/>
        <i val="0"/>
        <color theme="0"/>
      </font>
      <fill>
        <patternFill>
          <bgColor rgb="FFC00000"/>
        </patternFill>
      </fill>
    </dxf>
    <dxf>
      <font>
        <b/>
        <i val="0"/>
        <color auto="1"/>
      </font>
      <fill>
        <patternFill>
          <bgColor theme="9" tint="0.39994506668294322"/>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91440</xdr:colOff>
      <xdr:row>1</xdr:row>
      <xdr:rowOff>15239</xdr:rowOff>
    </xdr:from>
    <xdr:to>
      <xdr:col>1</xdr:col>
      <xdr:colOff>819752</xdr:colOff>
      <xdr:row>1</xdr:row>
      <xdr:rowOff>781494</xdr:rowOff>
    </xdr:to>
    <xdr:pic>
      <xdr:nvPicPr>
        <xdr:cNvPr id="2" name="Picture 1">
          <a:extLst>
            <a:ext uri="{FF2B5EF4-FFF2-40B4-BE49-F238E27FC236}">
              <a16:creationId xmlns:a16="http://schemas.microsoft.com/office/drawing/2014/main" id="{155CD70D-5EBF-4AE7-A08F-A46D72BA04D7}"/>
            </a:ext>
          </a:extLst>
        </xdr:cNvPr>
        <xdr:cNvPicPr>
          <a:picLocks noChangeAspect="1"/>
        </xdr:cNvPicPr>
      </xdr:nvPicPr>
      <xdr:blipFill>
        <a:blip xmlns:r="http://schemas.openxmlformats.org/officeDocument/2006/relationships" r:embed="rId1"/>
        <a:stretch>
          <a:fillRect/>
        </a:stretch>
      </xdr:blipFill>
      <xdr:spPr>
        <a:xfrm>
          <a:off x="91440" y="198119"/>
          <a:ext cx="724502" cy="762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91440</xdr:colOff>
      <xdr:row>1</xdr:row>
      <xdr:rowOff>15239</xdr:rowOff>
    </xdr:from>
    <xdr:to>
      <xdr:col>2</xdr:col>
      <xdr:colOff>819752</xdr:colOff>
      <xdr:row>1</xdr:row>
      <xdr:rowOff>781494</xdr:rowOff>
    </xdr:to>
    <xdr:pic>
      <xdr:nvPicPr>
        <xdr:cNvPr id="2" name="Picture 1">
          <a:extLst>
            <a:ext uri="{FF2B5EF4-FFF2-40B4-BE49-F238E27FC236}">
              <a16:creationId xmlns:a16="http://schemas.microsoft.com/office/drawing/2014/main" id="{B08520A0-FB3C-44F1-90D6-12476D084FAC}"/>
            </a:ext>
          </a:extLst>
        </xdr:cNvPr>
        <xdr:cNvPicPr>
          <a:picLocks noChangeAspect="1"/>
        </xdr:cNvPicPr>
      </xdr:nvPicPr>
      <xdr:blipFill>
        <a:blip xmlns:r="http://schemas.openxmlformats.org/officeDocument/2006/relationships" r:embed="rId1"/>
        <a:stretch>
          <a:fillRect/>
        </a:stretch>
      </xdr:blipFill>
      <xdr:spPr>
        <a:xfrm>
          <a:off x="219075" y="200024"/>
          <a:ext cx="720692" cy="7586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57572</xdr:colOff>
      <xdr:row>1</xdr:row>
      <xdr:rowOff>42333</xdr:rowOff>
    </xdr:from>
    <xdr:to>
      <xdr:col>1</xdr:col>
      <xdr:colOff>781895</xdr:colOff>
      <xdr:row>1</xdr:row>
      <xdr:rowOff>784155</xdr:rowOff>
    </xdr:to>
    <xdr:pic>
      <xdr:nvPicPr>
        <xdr:cNvPr id="2" name="Picture 1">
          <a:extLst>
            <a:ext uri="{FF2B5EF4-FFF2-40B4-BE49-F238E27FC236}">
              <a16:creationId xmlns:a16="http://schemas.microsoft.com/office/drawing/2014/main" id="{08758932-6BC8-4BF9-9B2B-235786B4D053}"/>
            </a:ext>
          </a:extLst>
        </xdr:cNvPr>
        <xdr:cNvPicPr>
          <a:picLocks noChangeAspect="1"/>
        </xdr:cNvPicPr>
      </xdr:nvPicPr>
      <xdr:blipFill>
        <a:blip xmlns:r="http://schemas.openxmlformats.org/officeDocument/2006/relationships" r:embed="rId1"/>
        <a:stretch>
          <a:fillRect/>
        </a:stretch>
      </xdr:blipFill>
      <xdr:spPr>
        <a:xfrm>
          <a:off x="53762" y="225213"/>
          <a:ext cx="728133" cy="73610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94039</xdr:colOff>
      <xdr:row>1</xdr:row>
      <xdr:rowOff>8659</xdr:rowOff>
    </xdr:from>
    <xdr:to>
      <xdr:col>1</xdr:col>
      <xdr:colOff>440575</xdr:colOff>
      <xdr:row>1</xdr:row>
      <xdr:rowOff>651108</xdr:rowOff>
    </xdr:to>
    <xdr:pic>
      <xdr:nvPicPr>
        <xdr:cNvPr id="2" name="Picture 2">
          <a:extLst>
            <a:ext uri="{FF2B5EF4-FFF2-40B4-BE49-F238E27FC236}">
              <a16:creationId xmlns:a16="http://schemas.microsoft.com/office/drawing/2014/main" id="{7D8FF971-39D8-48C8-A9DA-5EA87A03C526}"/>
            </a:ext>
          </a:extLst>
        </xdr:cNvPr>
        <xdr:cNvPicPr>
          <a:picLocks noChangeAspect="1"/>
        </xdr:cNvPicPr>
      </xdr:nvPicPr>
      <xdr:blipFill>
        <a:blip xmlns:r="http://schemas.openxmlformats.org/officeDocument/2006/relationships" r:embed="rId1"/>
        <a:stretch>
          <a:fillRect/>
        </a:stretch>
      </xdr:blipFill>
      <xdr:spPr>
        <a:xfrm>
          <a:off x="94039" y="8659"/>
          <a:ext cx="663112" cy="6424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57573</xdr:colOff>
      <xdr:row>1</xdr:row>
      <xdr:rowOff>42333</xdr:rowOff>
    </xdr:from>
    <xdr:to>
      <xdr:col>1</xdr:col>
      <xdr:colOff>745067</xdr:colOff>
      <xdr:row>1</xdr:row>
      <xdr:rowOff>780345</xdr:rowOff>
    </xdr:to>
    <xdr:pic>
      <xdr:nvPicPr>
        <xdr:cNvPr id="2" name="Picture 1">
          <a:extLst>
            <a:ext uri="{FF2B5EF4-FFF2-40B4-BE49-F238E27FC236}">
              <a16:creationId xmlns:a16="http://schemas.microsoft.com/office/drawing/2014/main" id="{295A8D47-E32B-4B31-9230-970036721258}"/>
            </a:ext>
          </a:extLst>
        </xdr:cNvPr>
        <xdr:cNvPicPr>
          <a:picLocks noChangeAspect="1"/>
        </xdr:cNvPicPr>
      </xdr:nvPicPr>
      <xdr:blipFill>
        <a:blip xmlns:r="http://schemas.openxmlformats.org/officeDocument/2006/relationships" r:embed="rId1"/>
        <a:stretch>
          <a:fillRect/>
        </a:stretch>
      </xdr:blipFill>
      <xdr:spPr>
        <a:xfrm>
          <a:off x="53763" y="225213"/>
          <a:ext cx="691304" cy="73610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amantha German" id="{65BD68A9-927F-4E18-B6C9-DB340611F9FE}" userId="S::ssmyth@mhhc.mb.ca::b8333de3-a74d-4de8-9f34-5c89caf1531c"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BF88F30-86A7-4094-99D9-5233E7F5B433}" name="Table22" displayName="Table22" ref="A6:A22" totalsRowShown="0" headerRowDxfId="128" dataDxfId="126" headerRowBorderDxfId="127">
  <tableColumns count="1">
    <tableColumn id="1" xr3:uid="{70C6FD2E-65E7-437B-9AA5-57A32482D681}" name="Column1" dataDxfId="125"/>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76F73ED6-5680-408D-9220-7E0DF79741A1}" name="Shelterbelt_Establishment" displayName="Shelterbelt_Establishment" ref="E55:E56" totalsRowShown="0" headerRowDxfId="70" dataDxfId="68" headerRowBorderDxfId="69" tableBorderDxfId="67">
  <autoFilter ref="E55:E56" xr:uid="{76F73ED6-5680-408D-9220-7E0DF79741A1}"/>
  <tableColumns count="1">
    <tableColumn id="1" xr3:uid="{624CA6B6-A109-4880-9FB6-907255FD7000}" name="Shelterbelt_Establishment" dataDxfId="66"/>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EE587A0-F399-4A50-A862-AA85F7092936}" name="Shelterbelt_Enhancement" displayName="Shelterbelt_Enhancement" ref="F55:F56" totalsRowShown="0" headerRowDxfId="65" dataDxfId="63" headerRowBorderDxfId="64" tableBorderDxfId="62">
  <autoFilter ref="F55:F56" xr:uid="{BEE587A0-F399-4A50-A862-AA85F7092936}"/>
  <tableColumns count="1">
    <tableColumn id="1" xr3:uid="{8DB127AA-BF0A-4462-8797-D3B3FCCE6856}" name="Shelterbelt_Enhancement" dataDxfId="61"/>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EE7A4DD-369C-480F-A53A-829A69BCBE56}" name="Wooded_Conservation" displayName="Wooded_Conservation" ref="G55:G58" totalsRowShown="0" headerRowDxfId="60" dataDxfId="58" headerRowBorderDxfId="59" tableBorderDxfId="57">
  <autoFilter ref="G55:G58" xr:uid="{0EE7A4DD-369C-480F-A53A-829A69BCBE56}"/>
  <tableColumns count="1">
    <tableColumn id="1" xr3:uid="{BF4D159C-DDB0-42FC-BD76-F434DDC0D9EA}" name="Wooded_Conservation" dataDxfId="56"/>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4F666135-2D42-4446-A89F-6799855D0CAB}" name="Wooded_Restoration" displayName="Wooded_Restoration" ref="I55:I59" totalsRowShown="0" headerRowDxfId="55" dataDxfId="53" headerRowBorderDxfId="54" tableBorderDxfId="52">
  <autoFilter ref="I55:I59" xr:uid="{4F666135-2D42-4446-A89F-6799855D0CAB}"/>
  <tableColumns count="1">
    <tableColumn id="1" xr3:uid="{34F5155A-605F-495A-97B9-1B40090BA377}" name="Wooded_Restoration" dataDxfId="51"/>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5ECF330B-B31F-465A-AF8C-6290C044DCF7}" name="Table18" displayName="Table18" ref="R55:R57" totalsRowShown="0" headerRowDxfId="50" dataDxfId="49" tableBorderDxfId="48">
  <autoFilter ref="R55:R57" xr:uid="{5ECF330B-B31F-465A-AF8C-6290C044DCF7}"/>
  <tableColumns count="1">
    <tableColumn id="1" xr3:uid="{A92F14E7-B62D-45F6-9712-E14CEB96F5DA}" name="Erosion_Control" dataDxfId="47"/>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8B27808-1CFA-4F31-8001-A10C61683F99}" name="Wetland_Conservation" displayName="Wetland_Conservation" ref="J55:J59" totalsRowShown="0" headerRowDxfId="46" dataDxfId="44" headerRowBorderDxfId="45" tableBorderDxfId="43">
  <autoFilter ref="J55:J59" xr:uid="{18B27808-1CFA-4F31-8001-A10C61683F99}"/>
  <tableColumns count="1">
    <tableColumn id="1" xr3:uid="{4432D2DB-2FD2-4511-AB6B-A7F53E116A4E}" name="Wetland_Conservation" dataDxfId="42"/>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F13B6C96-80D8-4A4D-BC14-847BC12D6C2C}" name="Wetland_Restoration" displayName="Wetland_Restoration" ref="L55:L56" totalsRowShown="0" headerRowDxfId="41" dataDxfId="39" headerRowBorderDxfId="40" tableBorderDxfId="38">
  <autoFilter ref="L55:L56" xr:uid="{F13B6C96-80D8-4A4D-BC14-847BC12D6C2C}"/>
  <tableColumns count="1">
    <tableColumn id="1" xr3:uid="{2FEA4905-84D1-48BA-94D4-C0F90941A0EB}" name="Wetland_Restoration" dataDxfId="37"/>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83CB3138-122B-432C-854A-38E4AF0BE9E4}" name="Riparian_Conservation" displayName="Riparian_Conservation" ref="M55:M58" totalsRowShown="0" headerRowDxfId="36" dataDxfId="34" headerRowBorderDxfId="35" tableBorderDxfId="33">
  <autoFilter ref="M55:M58" xr:uid="{83CB3138-122B-432C-854A-38E4AF0BE9E4}"/>
  <tableColumns count="1">
    <tableColumn id="1" xr3:uid="{97C9E393-3517-457A-9957-275BD5E17EF8}" name="Riparian_Conservation" dataDxfId="32"/>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B6AF84F4-E9A9-4402-A309-BD640FB16CF2}" name="Riparian_Restoration" displayName="Riparian_Restoration" ref="O55:O56" totalsRowShown="0" headerRowDxfId="31" dataDxfId="29" headerRowBorderDxfId="30" tableBorderDxfId="28">
  <autoFilter ref="O55:O56" xr:uid="{B6AF84F4-E9A9-4402-A309-BD640FB16CF2}"/>
  <tableColumns count="1">
    <tableColumn id="1" xr3:uid="{8ABE0F95-CB2F-497D-8BDA-36D9912984AB}" name="Riparian_Restoration" dataDxfId="27"/>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33D44480-FC5A-4962-9FAC-3A4A0879D4E7}" name="Cover_crops" displayName="Cover_crops" ref="P55:P57" totalsRowShown="0" headerRowDxfId="26" dataDxfId="24" headerRowBorderDxfId="25" tableBorderDxfId="23">
  <autoFilter ref="P55:P57" xr:uid="{33D44480-FC5A-4962-9FAC-3A4A0879D4E7}"/>
  <tableColumns count="1">
    <tableColumn id="1" xr3:uid="{C8240146-09D4-42C5-9366-27FA9E09381E}" name="Cover_Crops" dataDxfId="2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CAC82E6-21B1-4F2E-8E84-BF24FB8A930D}" name="Table11" displayName="Table11" ref="B7:J29" totalsRowShown="0" headerRowDxfId="114" dataDxfId="113" tableBorderDxfId="112">
  <tableColumns count="9">
    <tableColumn id="1" xr3:uid="{F93DB916-77F1-4D28-96F7-F3500A614C55}" name="Activity Category_x000a_(Select from drop-down menu)" dataDxfId="111"/>
    <tableColumn id="2" xr3:uid="{51234972-59B1-49F6-8767-35AC0A1DF153}" name="Activity Description / BMPs_x000a_(Select from drop-down menu)" dataDxfId="110"/>
    <tableColumn id="3" xr3:uid="{EC59C99C-8394-4AB5-A430-AB1B0988F594}" name="Detailed Description" dataDxfId="109"/>
    <tableColumn id="4" xr3:uid="{A91CFA8B-4389-4474-9A74-21F145BAE462}" name="Trust Funded Outputs" dataDxfId="108"/>
    <tableColumn id="5" xr3:uid="{201757EB-B377-4E5C-BAAE-B36A7ECB33E6}" name="Match Funded Outputs" dataDxfId="107"/>
    <tableColumn id="6" xr3:uid="{6D864C9E-5AEB-44CF-BAC5-C2F5E10A8A5A}" name="Estimated Amount of Total_x000a_Trust Request" dataDxfId="106"/>
    <tableColumn id="7" xr3:uid="{A91C253C-588C-48A9-8717-790DDDE4C4CB}" name="Estimated % of Total_x000a_Trust Request" dataDxfId="105" dataCellStyle="Percent">
      <calculatedColumnFormula>IF(G8=0," ",(G8/$G$30))</calculatedColumnFormula>
    </tableColumn>
    <tableColumn id="8" xr3:uid="{4A93C4DA-2A1B-4B46-B46C-DE45493C2916}" name="Estimated Amount of Total Project Budget" dataDxfId="104" dataCellStyle="Percent"/>
    <tableColumn id="9" xr3:uid="{DC78B109-B0C7-4FA7-9BEE-A866F164F266}" name="Estimated % of Total Project Budget" dataDxfId="103" dataCellStyle="Percent">
      <calculatedColumnFormula>IF(I8=0," ",(I8/$I$30))</calculatedColumnFormula>
    </tableColumn>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7914DE8-94E9-41FF-B713-107150B1255B}" name="Table1" displayName="Table1" ref="N55:N61" totalsRowShown="0" headerRowDxfId="21" dataDxfId="19" headerRowBorderDxfId="20" tableBorderDxfId="18">
  <autoFilter ref="N55:N61" xr:uid="{37914DE8-94E9-41FF-B713-107150B1255B}"/>
  <tableColumns count="1">
    <tableColumn id="1" xr3:uid="{5A062711-2942-436A-B969-C314D8E87779}" name="Riparian_Enhancement" dataDxfId="17"/>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27AE465-76EE-4B66-9EF6-F7E3FA533E6B}" name="Table6" displayName="Table6" ref="S55:S59" totalsRowShown="0" headerRowDxfId="16" dataDxfId="15" tableBorderDxfId="14">
  <autoFilter ref="S55:S59" xr:uid="{627AE465-76EE-4B66-9EF6-F7E3FA533E6B}"/>
  <tableColumns count="1">
    <tableColumn id="1" xr3:uid="{349C915D-3197-444E-8EC9-80542A3D41EC}" name="Documents_and_Mapping" dataDxfId="13"/>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621B17F-E3A6-4F38-AC98-F5257EF0E621}" name="Table9" displayName="Table9" ref="T55:T63" totalsRowShown="0" headerRowDxfId="12" dataDxfId="11">
  <autoFilter ref="T55:T63" xr:uid="{4621B17F-E3A6-4F38-AC98-F5257EF0E621}"/>
  <tableColumns count="1">
    <tableColumn id="1" xr3:uid="{31213EA4-DACC-4457-9607-625A1C961A65}" name="Events" dataDxfId="10"/>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9D452526-AE87-4816-A592-11F8AF65BB2B}" name="Table24" displayName="Table24" ref="U55:U59" totalsRowShown="0" headerRowDxfId="9" dataDxfId="8">
  <autoFilter ref="U55:U59" xr:uid="{9D452526-AE87-4816-A592-11F8AF65BB2B}"/>
  <tableColumns count="1">
    <tableColumn id="1" xr3:uid="{CC127C5A-5729-483F-961E-33E37DE3AF43}" name="Communications" dataDxfId="7"/>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8EA0BEC9-A2B2-4167-9EA4-2132F1661F01}" name="Table25" displayName="Table25" ref="V55:V63" totalsRowShown="0" headerRowDxfId="6" dataDxfId="5">
  <autoFilter ref="V55:V63" xr:uid="{8EA0BEC9-A2B2-4167-9EA4-2132F1661F01}"/>
  <tableColumns count="1">
    <tableColumn id="1" xr3:uid="{6021620F-7D75-493F-AF79-ACBAFA76CAC3}" name="Connecting_People_to_Nature_Infrastructure" dataDxfId="4"/>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E498D27D-5B74-4683-A95F-41034F33C5EC}" name="Table26" displayName="Table26" ref="W55:W59" totalsRowShown="0" headerRowDxfId="3" dataDxfId="2">
  <autoFilter ref="W55:W59" xr:uid="{E498D27D-5B74-4683-A95F-41034F33C5EC}"/>
  <tableColumns count="1">
    <tableColumn id="1" xr3:uid="{C072530F-B358-4F27-BF81-32359BD6E0CC}" name="Signs" dataDxfId="1"/>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5CAC2861-0C43-4806-994E-5DA77E1D5509}" name="Communications_General" displayName="Communications_General" ref="Y55:Y56" totalsRowShown="0" headerRowDxfId="0">
  <autoFilter ref="Y55:Y56" xr:uid="{5CAC2861-0C43-4806-994E-5DA77E1D5509}"/>
  <tableColumns count="1">
    <tableColumn id="1" xr3:uid="{CE725A1D-1EFD-4FD1-B01C-26647E893B10}" name="Communications_General"/>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705C3EA-271B-4F4A-A3B3-FF545669751F}" name="Table4" displayName="Table4" ref="B2:H19" totalsRowShown="0" headerRowDxfId="102">
  <autoFilter ref="B2:H19" xr:uid="{F8CAF73F-145D-43BA-B185-4447591ED697}"/>
  <tableColumns count="7">
    <tableColumn id="1" xr3:uid="{E7720C9B-9A05-4CBE-8457-241189348E4C}" name="Provincial Government Funding"/>
    <tableColumn id="2" xr3:uid="{9688D39B-3CEE-4A3C-88F3-A56FF3DB0031}" name="Confirmed/_x000a_Pending"/>
    <tableColumn id="3" xr3:uid="{BD504D42-9D2B-46BC-B65A-8360C42FF8F0}" name="Trust Project Category" dataDxfId="101"/>
    <tableColumn id="4" xr3:uid="{954F234A-48F7-4004-AE8F-898EE21FD350}" name="Budget Category" dataDxfId="100"/>
    <tableColumn id="5" xr3:uid="{1790748C-5E4A-43FD-B725-057A904D8DE0}" name="Column2" dataDxfId="99"/>
    <tableColumn id="7" xr3:uid="{A823F096-CD4F-457A-93C2-E6F690E700F9}" name="Column1" dataDxfId="98"/>
    <tableColumn id="6" xr3:uid="{12C00348-4562-437B-B31E-380B7E4C80EC}" name="Activity Category (Incentive Payment Table)"/>
  </tableColumns>
  <tableStyleInfo name="TableStyleMedium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65BA437-B598-4589-87B5-FC3708BFD2C6}" name="Table42327" displayName="Table42327" ref="J2:K13" totalsRowShown="0" dataDxfId="97">
  <autoFilter ref="J2:K13" xr:uid="{EB496ADA-37D0-4A82-A138-BBC636C876F7}"/>
  <tableColumns count="2">
    <tableColumn id="1" xr3:uid="{49F76D9F-EA33-4804-9B30-708715B2F4B3}" name="Measure" dataDxfId="96"/>
    <tableColumn id="2" xr3:uid="{556E706C-252F-4E4F-A65E-4E0AB5050E41}" name="unit" dataDxfId="95"/>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F5C424B-616D-48F0-98E3-EA7075627345}" name="Activity" displayName="Activity" ref="B21:B47" totalsRowShown="0" headerRowDxfId="94" dataDxfId="92" headerRowBorderDxfId="93" tableBorderDxfId="91" totalsRowBorderDxfId="90">
  <autoFilter ref="B21:B47" xr:uid="{FF5C424B-616D-48F0-98E3-EA7075627345}"/>
  <tableColumns count="1">
    <tableColumn id="1" xr3:uid="{C9DF2F2B-5B31-4376-80E8-37C84AC245B3}" name="Activity List" dataDxfId="89"/>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9AAFB44-EDFB-49D6-A009-44B2EAB02527}" name="Water_Retention" displayName="Water_Retention" ref="Q55:Q58" totalsRowShown="0" headerRowDxfId="88" dataDxfId="86" headerRowBorderDxfId="87" tableBorderDxfId="85">
  <autoFilter ref="Q55:Q58" xr:uid="{B9AAFB44-EDFB-49D6-A009-44B2EAB02527}"/>
  <tableColumns count="1">
    <tableColumn id="1" xr3:uid="{0088AEA8-A6DB-42E1-A1F4-EF1CE56776D7}" name="Water_Retention" dataDxfId="84"/>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004720D-369B-44DD-90DC-1AA58490DB6C}" name="Table8" displayName="Table8" ref="C55:C68" totalsRowShown="0" headerRowDxfId="83" dataDxfId="82" tableBorderDxfId="81">
  <autoFilter ref="C55:C68" xr:uid="{3004720D-369B-44DD-90DC-1AA58490DB6C}"/>
  <sortState xmlns:xlrd2="http://schemas.microsoft.com/office/spreadsheetml/2017/richdata2" ref="C56:C60">
    <sortCondition ref="C55:C60"/>
  </sortState>
  <tableColumns count="1">
    <tableColumn id="1" xr3:uid="{F4529A1A-F437-4C09-86A4-BF9D66B337B4}" name="Grassland_Enhancement" dataDxfId="80"/>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8D2091B-EF19-4B01-8603-AE2BA8DE9770}" name="Grassland_Conservation" displayName="Grassland_Conservation" ref="B55:B58" totalsRowShown="0" headerRowDxfId="79" dataDxfId="77" headerRowBorderDxfId="78" tableBorderDxfId="76">
  <autoFilter ref="B55:B58" xr:uid="{08D2091B-EF19-4B01-8603-AE2BA8DE9770}"/>
  <tableColumns count="1">
    <tableColumn id="1" xr3:uid="{9FD0AEB6-885A-4803-832A-70333169E4B4}" name="Grassland_Conservation" dataDxfId="75"/>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181F9A9-B4E9-4142-B3A5-57FA0F78244D}" name="Grassland_Restoration" displayName="Grassland_Restoration" ref="D55:D61" totalsRowShown="0" headerRowDxfId="74" dataDxfId="73" tableBorderDxfId="72">
  <autoFilter ref="D55:D61" xr:uid="{0181F9A9-B4E9-4142-B3A5-57FA0F78244D}"/>
  <sortState xmlns:xlrd2="http://schemas.microsoft.com/office/spreadsheetml/2017/richdata2" ref="D56:D61">
    <sortCondition ref="D55:D61"/>
  </sortState>
  <tableColumns count="1">
    <tableColumn id="1" xr3:uid="{BE2DDC5D-88CE-485E-9DED-A8842EE980AF}" name="Grassland_Restoration" dataDxfId="7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10" dT="2022-07-13T19:59:30.28" personId="{65BD68A9-927F-4E18-B6C9-DB340611F9FE}" id="{6ABDE90E-9657-4A15-AD23-C5BC907554A4}">
    <text>including online magazine, blogs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 Type="http://schemas.openxmlformats.org/officeDocument/2006/relationships/table" Target="../tables/table3.xml"/><Relationship Id="rId21" Type="http://schemas.openxmlformats.org/officeDocument/2006/relationships/table" Target="../tables/table21.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2" Type="http://schemas.openxmlformats.org/officeDocument/2006/relationships/vmlDrawing" Target="../drawings/vmlDrawing5.vml"/><Relationship Id="rId16" Type="http://schemas.openxmlformats.org/officeDocument/2006/relationships/table" Target="../tables/table16.xml"/><Relationship Id="rId20" Type="http://schemas.openxmlformats.org/officeDocument/2006/relationships/table" Target="../tables/table20.xml"/><Relationship Id="rId1" Type="http://schemas.openxmlformats.org/officeDocument/2006/relationships/printerSettings" Target="../printerSettings/printerSettings6.bin"/><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microsoft.com/office/2017/10/relationships/threadedComment" Target="../threadedComments/threadedComment1.xml"/><Relationship Id="rId10" Type="http://schemas.openxmlformats.org/officeDocument/2006/relationships/table" Target="../tables/table10.xml"/><Relationship Id="rId19" Type="http://schemas.openxmlformats.org/officeDocument/2006/relationships/table" Target="../tables/table19.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F0FD6-FB15-4A2B-B1A2-0FF4795B61BE}">
  <sheetPr codeName="Sheet2">
    <tabColor theme="4" tint="-0.249977111117893"/>
    <pageSetUpPr fitToPage="1"/>
  </sheetPr>
  <dimension ref="A1:N11"/>
  <sheetViews>
    <sheetView showGridLines="0" tabSelected="1" topLeftCell="B1" zoomScaleNormal="100" zoomScaleSheetLayoutView="90" workbookViewId="0">
      <selection activeCell="G9" sqref="G9:H9"/>
    </sheetView>
  </sheetViews>
  <sheetFormatPr defaultColWidth="9.109375" defaultRowHeight="14.4"/>
  <cols>
    <col min="1" max="1" width="38.33203125" style="1" hidden="1" customWidth="1"/>
    <col min="2" max="2" width="43.6640625" style="1" customWidth="1"/>
    <col min="3" max="3" width="19.33203125" style="1" customWidth="1"/>
    <col min="4" max="4" width="10.33203125" style="1" customWidth="1"/>
    <col min="5" max="6" width="19.33203125" style="1" customWidth="1"/>
    <col min="7" max="7" width="16.44140625" style="1" customWidth="1"/>
    <col min="8" max="8" width="11.88671875" style="1" customWidth="1"/>
    <col min="9" max="10" width="19.33203125" style="1" customWidth="1"/>
    <col min="11" max="11" width="21.21875" style="1" customWidth="1"/>
    <col min="12" max="12" width="19.33203125" style="1" customWidth="1"/>
    <col min="13" max="13" width="18.109375" style="1" customWidth="1"/>
    <col min="14" max="16384" width="9.109375" style="1"/>
  </cols>
  <sheetData>
    <row r="1" spans="2:14" ht="14.4" customHeight="1">
      <c r="B1" s="486"/>
      <c r="C1" s="486"/>
      <c r="D1" s="486"/>
      <c r="E1" s="486"/>
      <c r="F1" s="486"/>
      <c r="G1" s="486"/>
      <c r="H1" s="486"/>
      <c r="I1" s="50"/>
      <c r="J1" s="3"/>
      <c r="K1" s="3"/>
      <c r="L1" s="3"/>
      <c r="M1" s="3"/>
      <c r="N1" s="3"/>
    </row>
    <row r="2" spans="2:14" ht="64.8" customHeight="1">
      <c r="B2" s="487" t="s">
        <v>280</v>
      </c>
      <c r="C2" s="487"/>
      <c r="D2" s="487"/>
      <c r="E2" s="487"/>
      <c r="F2" s="487"/>
      <c r="G2" s="487"/>
      <c r="H2" s="487"/>
      <c r="I2" s="258"/>
      <c r="J2" s="51"/>
      <c r="K2" s="2"/>
      <c r="L2" s="3"/>
      <c r="M2" s="3"/>
      <c r="N2" s="3"/>
    </row>
    <row r="3" spans="2:14" ht="14.4" customHeight="1">
      <c r="B3" s="486"/>
      <c r="C3" s="486"/>
      <c r="D3" s="486"/>
      <c r="E3" s="486"/>
      <c r="F3" s="486"/>
      <c r="G3" s="486"/>
      <c r="H3" s="486"/>
      <c r="I3" s="50"/>
      <c r="J3" s="51"/>
      <c r="K3" s="2"/>
      <c r="L3" s="3"/>
      <c r="M3" s="3"/>
      <c r="N3" s="3"/>
    </row>
    <row r="4" spans="2:14" ht="14.4" customHeight="1" thickBot="1">
      <c r="B4" s="270"/>
      <c r="C4" s="270"/>
      <c r="D4" s="270"/>
      <c r="E4" s="270"/>
      <c r="F4" s="270"/>
      <c r="G4" s="270"/>
      <c r="H4" s="270"/>
      <c r="I4" s="50"/>
      <c r="J4" s="51"/>
      <c r="K4" s="2"/>
      <c r="L4" s="3"/>
      <c r="M4" s="3"/>
      <c r="N4" s="3"/>
    </row>
    <row r="5" spans="2:14" ht="24" customHeight="1" thickBot="1">
      <c r="B5" s="484" t="s">
        <v>43</v>
      </c>
      <c r="C5" s="488"/>
      <c r="D5" s="488"/>
      <c r="E5" s="488"/>
      <c r="F5" s="488"/>
      <c r="G5" s="488"/>
      <c r="H5" s="489"/>
      <c r="I5" s="271"/>
      <c r="J5" s="51"/>
      <c r="K5" s="51"/>
      <c r="L5" s="51"/>
      <c r="M5" s="3"/>
      <c r="N5" s="3"/>
    </row>
    <row r="6" spans="2:14" ht="7.2" customHeight="1" thickBot="1">
      <c r="B6" s="272"/>
      <c r="C6" s="273"/>
      <c r="D6" s="273"/>
      <c r="E6" s="273"/>
      <c r="F6" s="274"/>
      <c r="G6" s="275"/>
      <c r="H6" s="275"/>
      <c r="I6" s="276"/>
      <c r="J6" s="51"/>
      <c r="K6" s="51"/>
      <c r="L6" s="51"/>
      <c r="M6" s="3"/>
      <c r="N6" s="3"/>
    </row>
    <row r="7" spans="2:14" ht="24" customHeight="1" thickBot="1">
      <c r="B7" s="484" t="s">
        <v>243</v>
      </c>
      <c r="C7" s="488"/>
      <c r="D7" s="488"/>
      <c r="E7" s="488"/>
      <c r="F7" s="488"/>
      <c r="G7" s="488"/>
      <c r="H7" s="489"/>
      <c r="I7" s="271"/>
      <c r="J7" s="51"/>
      <c r="K7" s="51"/>
      <c r="L7" s="51"/>
      <c r="M7" s="3"/>
      <c r="N7" s="3"/>
    </row>
    <row r="8" spans="2:14" ht="7.2" customHeight="1" thickBot="1">
      <c r="B8" s="272"/>
      <c r="C8" s="273"/>
      <c r="D8" s="273"/>
      <c r="E8" s="273"/>
      <c r="F8" s="274"/>
      <c r="G8" s="275"/>
      <c r="H8" s="275"/>
      <c r="I8" s="276"/>
      <c r="J8" s="51"/>
      <c r="K8" s="51"/>
      <c r="L8" s="51"/>
      <c r="M8" s="3"/>
      <c r="N8" s="3"/>
    </row>
    <row r="9" spans="2:14" ht="24" customHeight="1" thickBot="1">
      <c r="B9" s="484" t="s">
        <v>244</v>
      </c>
      <c r="C9" s="490"/>
      <c r="D9" s="491"/>
      <c r="E9" s="492" t="s">
        <v>245</v>
      </c>
      <c r="F9" s="493"/>
      <c r="G9" s="494"/>
      <c r="H9" s="491"/>
      <c r="I9" s="277"/>
      <c r="J9" s="51"/>
      <c r="K9" s="51"/>
      <c r="L9" s="51"/>
      <c r="M9" s="3"/>
      <c r="N9" s="3"/>
    </row>
    <row r="10" spans="2:14">
      <c r="B10"/>
      <c r="C10"/>
      <c r="D10"/>
      <c r="E10"/>
      <c r="F10"/>
      <c r="G10"/>
      <c r="H10"/>
    </row>
    <row r="11" spans="2:14" ht="225.6" customHeight="1">
      <c r="B11" s="485" t="s">
        <v>279</v>
      </c>
      <c r="C11" s="485"/>
      <c r="D11" s="485"/>
      <c r="E11" s="485"/>
      <c r="F11" s="485"/>
      <c r="G11" s="485"/>
      <c r="H11" s="485"/>
    </row>
  </sheetData>
  <sheetProtection algorithmName="SHA-512" hashValue="l/9i9Sa/qALfTxQpgIsSEa27GgpNShXTE22Z9zdm0YZRk8L03puj/GbcyjTbomWjtRi3c8ZmK77ecJmXKu8jYg==" saltValue="0W5Y5bEjrPaYK8bDikZeMA==" spinCount="100000" sheet="1" selectLockedCells="1"/>
  <mergeCells count="9">
    <mergeCell ref="B11:H11"/>
    <mergeCell ref="B1:H1"/>
    <mergeCell ref="B2:H2"/>
    <mergeCell ref="B3:H3"/>
    <mergeCell ref="C5:H5"/>
    <mergeCell ref="C7:H7"/>
    <mergeCell ref="C9:D9"/>
    <mergeCell ref="E9:F9"/>
    <mergeCell ref="G9:H9"/>
  </mergeCells>
  <pageMargins left="0.70866141732283472" right="0.70866141732283472" top="0.74803149606299213" bottom="0.74803149606299213" header="0.31496062992125984" footer="0.31496062992125984"/>
  <pageSetup scale="87"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570A0-E744-454A-96DF-64D2DD1797ED}">
  <sheetPr codeName="Sheet3">
    <tabColor theme="4" tint="-0.249977111117893"/>
  </sheetPr>
  <dimension ref="A1:O55"/>
  <sheetViews>
    <sheetView showGridLines="0" showWhiteSpace="0" topLeftCell="B1" zoomScaleNormal="100" zoomScaleSheetLayoutView="80" workbookViewId="0">
      <selection activeCell="D46" sqref="D46"/>
    </sheetView>
  </sheetViews>
  <sheetFormatPr defaultColWidth="9.109375" defaultRowHeight="14.4"/>
  <cols>
    <col min="1" max="1" width="38.33203125" style="1" hidden="1" customWidth="1"/>
    <col min="2" max="2" width="1.77734375" style="1" customWidth="1"/>
    <col min="3" max="3" width="44.33203125" style="1" customWidth="1"/>
    <col min="4" max="11" width="19.33203125" style="1" customWidth="1"/>
    <col min="12" max="12" width="21.21875" style="1" customWidth="1"/>
    <col min="13" max="13" width="19.33203125" style="1" customWidth="1"/>
    <col min="14" max="14" width="18.109375" style="1" customWidth="1"/>
    <col min="15" max="16384" width="9.109375" style="1"/>
  </cols>
  <sheetData>
    <row r="1" spans="1:15" ht="14.4" customHeight="1">
      <c r="C1" s="499"/>
      <c r="D1" s="499"/>
      <c r="E1" s="499"/>
      <c r="F1" s="499"/>
      <c r="G1" s="499"/>
      <c r="H1" s="499"/>
      <c r="I1" s="374"/>
      <c r="J1" s="374"/>
      <c r="K1" s="374"/>
      <c r="L1" s="3"/>
      <c r="M1" s="3"/>
      <c r="N1" s="3"/>
      <c r="O1" s="3"/>
    </row>
    <row r="2" spans="1:15" ht="64.8" customHeight="1">
      <c r="C2" s="500" t="s">
        <v>281</v>
      </c>
      <c r="D2" s="500"/>
      <c r="E2" s="500"/>
      <c r="F2" s="500"/>
      <c r="G2" s="500"/>
      <c r="H2" s="500"/>
      <c r="I2" s="278"/>
      <c r="J2" s="278"/>
      <c r="K2" s="278"/>
      <c r="L2" s="2"/>
      <c r="M2" s="3"/>
      <c r="N2" s="3"/>
      <c r="O2" s="3"/>
    </row>
    <row r="3" spans="1:15" ht="14.4" customHeight="1">
      <c r="C3" s="499"/>
      <c r="D3" s="499"/>
      <c r="E3" s="499"/>
      <c r="F3" s="499"/>
      <c r="G3" s="499"/>
      <c r="H3" s="499"/>
      <c r="I3" s="374"/>
      <c r="J3" s="374"/>
      <c r="K3" s="374"/>
      <c r="L3" s="2"/>
      <c r="M3" s="3"/>
      <c r="N3" s="3"/>
      <c r="O3" s="3"/>
    </row>
    <row r="4" spans="1:15" ht="14.4" customHeight="1">
      <c r="C4" s="50"/>
      <c r="D4" s="50"/>
      <c r="E4" s="50"/>
      <c r="F4" s="50"/>
      <c r="G4" s="50"/>
      <c r="H4" s="50"/>
      <c r="I4" s="50"/>
      <c r="J4" s="50"/>
      <c r="K4" s="51"/>
      <c r="L4" s="2"/>
      <c r="M4" s="3"/>
      <c r="N4" s="3"/>
      <c r="O4" s="3"/>
    </row>
    <row r="5" spans="1:15" ht="37.799999999999997" customHeight="1">
      <c r="C5" s="498" t="s">
        <v>66</v>
      </c>
      <c r="D5" s="498"/>
      <c r="E5" s="498"/>
      <c r="F5" s="498"/>
      <c r="G5" s="498"/>
      <c r="H5" s="498"/>
      <c r="I5" s="51"/>
      <c r="J5" s="51"/>
      <c r="K5" s="51"/>
      <c r="L5" s="51"/>
      <c r="M5" s="51"/>
      <c r="N5" s="3"/>
      <c r="O5" s="3"/>
    </row>
    <row r="6" spans="1:15" ht="16.2" customHeight="1" thickBot="1">
      <c r="A6" s="52" t="s">
        <v>67</v>
      </c>
      <c r="B6" s="53"/>
      <c r="C6" s="54"/>
      <c r="D6" s="55"/>
      <c r="E6" s="56"/>
      <c r="F6" s="3"/>
      <c r="G6" s="3"/>
      <c r="H6" s="3"/>
      <c r="I6" s="3"/>
      <c r="J6" s="3"/>
      <c r="K6" s="3"/>
      <c r="L6" s="3"/>
      <c r="M6" s="3"/>
      <c r="N6" s="3"/>
      <c r="O6" s="3"/>
    </row>
    <row r="7" spans="1:15" ht="52.2">
      <c r="A7" s="57"/>
      <c r="B7" s="53"/>
      <c r="C7" s="376" t="s">
        <v>273</v>
      </c>
      <c r="D7" s="58" t="s">
        <v>68</v>
      </c>
      <c r="E7" s="58" t="s">
        <v>69</v>
      </c>
      <c r="F7" s="58" t="s">
        <v>70</v>
      </c>
      <c r="G7" s="58" t="s">
        <v>71</v>
      </c>
      <c r="H7" s="59" t="s">
        <v>72</v>
      </c>
      <c r="K7" s="60"/>
      <c r="L7" s="60"/>
      <c r="M7" s="60"/>
      <c r="N7" s="60"/>
      <c r="O7" s="3"/>
    </row>
    <row r="8" spans="1:15" ht="15.6">
      <c r="A8" s="57"/>
      <c r="B8" s="61"/>
      <c r="C8" s="379" t="s">
        <v>284</v>
      </c>
      <c r="D8" s="62"/>
      <c r="E8" s="325"/>
      <c r="F8" s="63"/>
      <c r="G8" s="63"/>
      <c r="H8" s="327">
        <f>E8</f>
        <v>0</v>
      </c>
      <c r="K8" s="60"/>
      <c r="L8" s="60"/>
      <c r="M8" s="60"/>
      <c r="N8" s="60"/>
      <c r="O8" s="3"/>
    </row>
    <row r="9" spans="1:15" ht="15.6">
      <c r="A9" s="64"/>
      <c r="B9" s="61"/>
      <c r="C9" s="65"/>
      <c r="D9" s="66"/>
      <c r="E9" s="325"/>
      <c r="F9" s="325"/>
      <c r="G9" s="67"/>
      <c r="H9" s="327">
        <f t="shared" ref="H9:H18" si="0">SUM(E9:F9)</f>
        <v>0</v>
      </c>
      <c r="K9" s="60"/>
      <c r="L9" s="60"/>
      <c r="M9" s="60"/>
      <c r="N9" s="60"/>
      <c r="O9" s="3"/>
    </row>
    <row r="10" spans="1:15" ht="15.6">
      <c r="A10" s="57"/>
      <c r="B10" s="61"/>
      <c r="C10" s="65"/>
      <c r="D10" s="66"/>
      <c r="E10" s="325"/>
      <c r="F10" s="325"/>
      <c r="G10" s="67"/>
      <c r="H10" s="327">
        <f>SUM(E10:F10)</f>
        <v>0</v>
      </c>
      <c r="K10" s="60"/>
      <c r="L10" s="60"/>
      <c r="M10" s="60"/>
      <c r="N10" s="60"/>
      <c r="O10" s="3"/>
    </row>
    <row r="11" spans="1:15" ht="15.6">
      <c r="A11" s="57"/>
      <c r="B11" s="61"/>
      <c r="C11" s="65"/>
      <c r="D11" s="66"/>
      <c r="E11" s="325"/>
      <c r="F11" s="325"/>
      <c r="G11" s="67"/>
      <c r="H11" s="327">
        <f t="shared" si="0"/>
        <v>0</v>
      </c>
      <c r="K11" s="60"/>
      <c r="L11" s="60"/>
      <c r="M11" s="60"/>
      <c r="N11" s="60"/>
      <c r="O11" s="3"/>
    </row>
    <row r="12" spans="1:15" ht="15.6">
      <c r="A12" s="68"/>
      <c r="B12" s="69"/>
      <c r="C12" s="65"/>
      <c r="D12" s="66"/>
      <c r="E12" s="325"/>
      <c r="F12" s="325"/>
      <c r="G12" s="67"/>
      <c r="H12" s="327">
        <f t="shared" si="0"/>
        <v>0</v>
      </c>
      <c r="K12" s="60"/>
      <c r="L12" s="60"/>
      <c r="M12" s="60"/>
      <c r="N12" s="60"/>
      <c r="O12" s="3"/>
    </row>
    <row r="13" spans="1:15" ht="15.6">
      <c r="A13" s="70"/>
      <c r="B13" s="69"/>
      <c r="C13" s="65"/>
      <c r="D13" s="66"/>
      <c r="E13" s="325"/>
      <c r="F13" s="325"/>
      <c r="G13" s="67"/>
      <c r="H13" s="327">
        <f t="shared" si="0"/>
        <v>0</v>
      </c>
      <c r="K13" s="60"/>
      <c r="L13" s="60"/>
      <c r="M13" s="60"/>
      <c r="N13" s="60"/>
      <c r="O13" s="3"/>
    </row>
    <row r="14" spans="1:15" ht="15.6">
      <c r="A14" s="69"/>
      <c r="B14" s="69"/>
      <c r="C14" s="65"/>
      <c r="D14" s="66"/>
      <c r="E14" s="325"/>
      <c r="F14" s="325"/>
      <c r="G14" s="67"/>
      <c r="H14" s="327">
        <f t="shared" si="0"/>
        <v>0</v>
      </c>
      <c r="K14" s="60"/>
      <c r="L14" s="60"/>
      <c r="M14" s="60"/>
      <c r="N14" s="60"/>
      <c r="O14" s="3"/>
    </row>
    <row r="15" spans="1:15" ht="15.6">
      <c r="A15" s="69"/>
      <c r="B15" s="69"/>
      <c r="C15" s="65"/>
      <c r="D15" s="66"/>
      <c r="E15" s="325"/>
      <c r="F15" s="325"/>
      <c r="G15" s="67"/>
      <c r="H15" s="327">
        <f t="shared" si="0"/>
        <v>0</v>
      </c>
      <c r="K15" s="60"/>
      <c r="L15" s="60"/>
      <c r="M15" s="60"/>
      <c r="N15" s="60"/>
      <c r="O15" s="3"/>
    </row>
    <row r="16" spans="1:15" ht="15.6">
      <c r="A16" s="69"/>
      <c r="B16" s="69"/>
      <c r="C16" s="65"/>
      <c r="D16" s="66"/>
      <c r="E16" s="325"/>
      <c r="F16" s="325"/>
      <c r="G16" s="67"/>
      <c r="H16" s="327">
        <f t="shared" si="0"/>
        <v>0</v>
      </c>
      <c r="K16" s="60"/>
      <c r="L16" s="60"/>
      <c r="M16" s="60"/>
      <c r="N16" s="60"/>
      <c r="O16" s="3"/>
    </row>
    <row r="17" spans="1:15" ht="15.6">
      <c r="A17" s="69"/>
      <c r="B17" s="69"/>
      <c r="C17" s="65"/>
      <c r="D17" s="66"/>
      <c r="E17" s="325"/>
      <c r="F17" s="325"/>
      <c r="G17" s="67"/>
      <c r="H17" s="327">
        <f t="shared" si="0"/>
        <v>0</v>
      </c>
      <c r="K17" s="60"/>
      <c r="L17" s="60"/>
      <c r="M17" s="60"/>
      <c r="N17" s="60"/>
      <c r="O17" s="3"/>
    </row>
    <row r="18" spans="1:15" ht="16.2" thickBot="1">
      <c r="A18" s="69"/>
      <c r="B18" s="69"/>
      <c r="C18" s="71"/>
      <c r="D18" s="72"/>
      <c r="E18" s="326"/>
      <c r="F18" s="326"/>
      <c r="G18" s="73"/>
      <c r="H18" s="328">
        <f t="shared" si="0"/>
        <v>0</v>
      </c>
      <c r="K18" s="60"/>
      <c r="L18" s="60"/>
      <c r="M18" s="60"/>
      <c r="N18" s="60"/>
      <c r="O18" s="3"/>
    </row>
    <row r="19" spans="1:15" ht="25.95" customHeight="1" thickBot="1">
      <c r="A19" s="69"/>
      <c r="B19" s="69"/>
      <c r="C19" s="495" t="s">
        <v>73</v>
      </c>
      <c r="D19" s="496"/>
      <c r="E19" s="496"/>
      <c r="F19" s="496"/>
      <c r="G19" s="497"/>
      <c r="H19" s="329">
        <f>SUM(H8:H18)</f>
        <v>0</v>
      </c>
      <c r="K19" s="60"/>
      <c r="L19" s="60"/>
      <c r="M19" s="60"/>
      <c r="N19" s="60"/>
      <c r="O19" s="3"/>
    </row>
    <row r="20" spans="1:15" ht="25.95" customHeight="1" thickBot="1">
      <c r="A20" s="69"/>
      <c r="B20" s="69"/>
      <c r="C20" s="495" t="s">
        <v>37</v>
      </c>
      <c r="D20" s="496"/>
      <c r="E20" s="496"/>
      <c r="F20" s="496"/>
      <c r="G20" s="497"/>
      <c r="H20" s="329">
        <f>SUM(H9:H18)</f>
        <v>0</v>
      </c>
      <c r="K20" s="60"/>
      <c r="L20" s="60"/>
      <c r="M20" s="60"/>
      <c r="N20" s="60"/>
      <c r="O20" s="3"/>
    </row>
    <row r="21" spans="1:15" ht="25.95" customHeight="1" thickBot="1">
      <c r="A21" s="69"/>
      <c r="B21" s="69"/>
      <c r="C21" s="495" t="s">
        <v>285</v>
      </c>
      <c r="D21" s="496"/>
      <c r="E21" s="496"/>
      <c r="F21" s="496"/>
      <c r="G21" s="497"/>
      <c r="H21" s="74" t="str">
        <f>IF(E8=0," - ",(H20/E8))</f>
        <v xml:space="preserve"> - </v>
      </c>
      <c r="K21" s="60"/>
      <c r="L21" s="60"/>
      <c r="M21" s="60"/>
      <c r="N21" s="3"/>
    </row>
    <row r="22" spans="1:15" ht="10.95" customHeight="1">
      <c r="A22" s="69"/>
      <c r="B22" s="69"/>
      <c r="C22" s="512"/>
      <c r="D22" s="512"/>
      <c r="E22" s="512"/>
      <c r="F22" s="512"/>
      <c r="G22" s="512"/>
      <c r="H22" s="512"/>
      <c r="I22" s="60"/>
      <c r="J22" s="60"/>
      <c r="K22" s="75"/>
      <c r="L22" s="75"/>
      <c r="M22" s="75"/>
      <c r="N22" s="3"/>
    </row>
    <row r="23" spans="1:15" ht="15" thickBot="1">
      <c r="C23" s="76"/>
      <c r="D23" s="77"/>
      <c r="E23" s="3"/>
      <c r="F23" s="3"/>
      <c r="G23" s="3"/>
      <c r="H23" s="3"/>
      <c r="I23" s="3"/>
      <c r="J23" s="3"/>
      <c r="K23" s="3"/>
      <c r="L23" s="3"/>
      <c r="M23" s="3"/>
      <c r="N23" s="3"/>
      <c r="O23" s="3"/>
    </row>
    <row r="24" spans="1:15" ht="41.4" customHeight="1">
      <c r="C24" s="513" t="s">
        <v>274</v>
      </c>
      <c r="D24" s="515" t="s">
        <v>27</v>
      </c>
      <c r="E24" s="516"/>
      <c r="F24" s="516"/>
      <c r="G24" s="517"/>
      <c r="H24" s="78"/>
      <c r="I24" s="78"/>
      <c r="J24" s="3"/>
      <c r="K24" s="3"/>
    </row>
    <row r="25" spans="1:15" ht="69" customHeight="1">
      <c r="C25" s="514"/>
      <c r="D25" s="380" t="s">
        <v>286</v>
      </c>
      <c r="E25" s="79" t="s">
        <v>74</v>
      </c>
      <c r="F25" s="381" t="s">
        <v>287</v>
      </c>
      <c r="G25" s="80" t="s">
        <v>294</v>
      </c>
      <c r="H25" s="81"/>
      <c r="K25" s="3"/>
    </row>
    <row r="26" spans="1:15" ht="18">
      <c r="C26" s="521" t="s">
        <v>275</v>
      </c>
      <c r="D26" s="522"/>
      <c r="E26" s="522"/>
      <c r="F26" s="522"/>
      <c r="G26" s="523"/>
      <c r="H26" s="82"/>
      <c r="K26" s="3"/>
    </row>
    <row r="27" spans="1:15" ht="18">
      <c r="C27" s="32" t="s">
        <v>257</v>
      </c>
      <c r="D27" s="330"/>
      <c r="E27" s="309" t="str">
        <f>IF(D27="","0", IF($H$19=0, " ",(D27/$H$19)))</f>
        <v>0</v>
      </c>
      <c r="F27" s="330"/>
      <c r="G27" s="310" t="str">
        <f t="shared" ref="G27:G30" si="1">IF(F27="","0",IF($H$8=0, " ",(F27/$H$8)))</f>
        <v>0</v>
      </c>
      <c r="H27" s="83"/>
      <c r="K27" s="3"/>
    </row>
    <row r="28" spans="1:15" ht="18">
      <c r="C28" s="32" t="s">
        <v>45</v>
      </c>
      <c r="D28" s="330"/>
      <c r="E28" s="309" t="str">
        <f t="shared" ref="E28:E31" si="2">IF(D28="","0", IF($H$19=0, " ",(D28/$H$19)))</f>
        <v>0</v>
      </c>
      <c r="F28" s="330"/>
      <c r="G28" s="310" t="str">
        <f t="shared" si="1"/>
        <v>0</v>
      </c>
      <c r="H28" s="83"/>
      <c r="K28" s="3"/>
    </row>
    <row r="29" spans="1:15" ht="18">
      <c r="C29" s="32" t="s">
        <v>38</v>
      </c>
      <c r="D29" s="330"/>
      <c r="E29" s="309" t="str">
        <f t="shared" si="2"/>
        <v>0</v>
      </c>
      <c r="F29" s="330"/>
      <c r="G29" s="310" t="str">
        <f t="shared" si="1"/>
        <v>0</v>
      </c>
      <c r="H29" s="83"/>
      <c r="I29" s="323"/>
      <c r="K29" s="3"/>
    </row>
    <row r="30" spans="1:15" ht="18">
      <c r="C30" s="32" t="s">
        <v>46</v>
      </c>
      <c r="D30" s="330"/>
      <c r="E30" s="309" t="str">
        <f t="shared" si="2"/>
        <v>0</v>
      </c>
      <c r="F30" s="330"/>
      <c r="G30" s="310" t="str">
        <f t="shared" si="1"/>
        <v>0</v>
      </c>
      <c r="H30" s="83"/>
      <c r="K30" s="3"/>
    </row>
    <row r="31" spans="1:15" ht="18">
      <c r="C31" s="32" t="s">
        <v>47</v>
      </c>
      <c r="D31" s="330"/>
      <c r="E31" s="309" t="str">
        <f t="shared" si="2"/>
        <v>0</v>
      </c>
      <c r="F31" s="331"/>
      <c r="G31" s="311"/>
      <c r="H31" s="83"/>
      <c r="K31" s="3"/>
    </row>
    <row r="32" spans="1:15" ht="18">
      <c r="C32" s="32" t="s">
        <v>289</v>
      </c>
      <c r="D32" s="331"/>
      <c r="E32" s="312"/>
      <c r="F32" s="331"/>
      <c r="G32" s="313"/>
      <c r="H32" s="83"/>
      <c r="K32" s="3"/>
    </row>
    <row r="33" spans="3:15" ht="18">
      <c r="C33" s="84" t="s">
        <v>48</v>
      </c>
      <c r="D33" s="332"/>
      <c r="E33" s="309" t="str">
        <f>IF(D33="","0", IF($H$19=0, " ",(D33/$H$19)))</f>
        <v>0</v>
      </c>
      <c r="F33" s="330"/>
      <c r="G33" s="310" t="str">
        <f>IF(F33="","0",IF($H$8=0, " ",(F33/$H$8)))</f>
        <v>0</v>
      </c>
      <c r="H33" s="83"/>
      <c r="K33" s="3"/>
    </row>
    <row r="34" spans="3:15" ht="18">
      <c r="C34" s="85" t="s">
        <v>290</v>
      </c>
      <c r="D34" s="332"/>
      <c r="E34" s="309" t="str">
        <f>IF(D34="","0", IF($H$19=0, " ",(D34/$H$19)))</f>
        <v>0</v>
      </c>
      <c r="F34" s="330"/>
      <c r="G34" s="310" t="str">
        <f>IF(F34="","0",IF($H$8=0, " ",(F34/$H$8)))</f>
        <v>0</v>
      </c>
      <c r="H34" s="83"/>
      <c r="K34" s="3"/>
    </row>
    <row r="35" spans="3:15" ht="18">
      <c r="C35" s="319" t="s">
        <v>265</v>
      </c>
      <c r="D35" s="333">
        <f>SUBTOTAL(109,D27:D34)</f>
        <v>0</v>
      </c>
      <c r="E35" s="321">
        <f t="shared" ref="E35:G35" si="3">SUBTOTAL(109,E27:E34)</f>
        <v>0</v>
      </c>
      <c r="F35" s="333">
        <f t="shared" si="3"/>
        <v>0</v>
      </c>
      <c r="G35" s="359">
        <f t="shared" si="3"/>
        <v>0</v>
      </c>
      <c r="H35" s="83"/>
      <c r="K35" s="3"/>
    </row>
    <row r="36" spans="3:15" ht="18">
      <c r="C36" s="518" t="s">
        <v>276</v>
      </c>
      <c r="D36" s="519"/>
      <c r="E36" s="519"/>
      <c r="F36" s="519"/>
      <c r="G36" s="520"/>
      <c r="H36" s="86"/>
      <c r="K36" s="3"/>
    </row>
    <row r="37" spans="3:15" ht="18">
      <c r="C37" s="87" t="s">
        <v>39</v>
      </c>
      <c r="D37" s="334"/>
      <c r="E37" s="314" t="str">
        <f>IF(D37="","0", IF($H$19=0, " ",(D37/$H$19)))</f>
        <v>0</v>
      </c>
      <c r="F37" s="334"/>
      <c r="G37" s="315" t="str">
        <f>IF(F37="","0",IF($H$8=0, " ",(F37/$H$8)))</f>
        <v>0</v>
      </c>
      <c r="H37" s="88"/>
      <c r="K37" s="3"/>
    </row>
    <row r="38" spans="3:15" ht="18">
      <c r="C38" s="87" t="s">
        <v>40</v>
      </c>
      <c r="D38" s="334"/>
      <c r="E38" s="314" t="str">
        <f t="shared" ref="E38:E42" si="4">IF(D38="","0", IF($H$19=0, " ",(D38/$H$19)))</f>
        <v>0</v>
      </c>
      <c r="F38" s="334"/>
      <c r="G38" s="315" t="str">
        <f t="shared" ref="G38:G42" si="5">IF(F38="","0",IF($H$8=0, " ",(F38/$H$8)))</f>
        <v>0</v>
      </c>
      <c r="H38" s="88"/>
      <c r="K38" s="3"/>
    </row>
    <row r="39" spans="3:15" ht="18">
      <c r="C39" s="89" t="s">
        <v>258</v>
      </c>
      <c r="D39" s="334"/>
      <c r="E39" s="314" t="str">
        <f t="shared" si="4"/>
        <v>0</v>
      </c>
      <c r="F39" s="334"/>
      <c r="G39" s="315" t="str">
        <f t="shared" si="5"/>
        <v>0</v>
      </c>
      <c r="H39" s="88"/>
      <c r="K39" s="3"/>
    </row>
    <row r="40" spans="3:15" ht="18">
      <c r="C40" s="87" t="s">
        <v>42</v>
      </c>
      <c r="D40" s="334"/>
      <c r="E40" s="314" t="str">
        <f t="shared" si="4"/>
        <v>0</v>
      </c>
      <c r="F40" s="334"/>
      <c r="G40" s="315" t="str">
        <f t="shared" si="5"/>
        <v>0</v>
      </c>
      <c r="H40" s="88"/>
      <c r="K40" s="3"/>
    </row>
    <row r="41" spans="3:15" ht="18">
      <c r="C41" s="320" t="s">
        <v>265</v>
      </c>
      <c r="D41" s="335">
        <f>SUBTOTAL(109,D37:D40)</f>
        <v>0</v>
      </c>
      <c r="E41" s="322">
        <f t="shared" ref="E41:G41" si="6">SUBTOTAL(109,E37:E40)</f>
        <v>0</v>
      </c>
      <c r="F41" s="335">
        <f t="shared" si="6"/>
        <v>0</v>
      </c>
      <c r="G41" s="360">
        <f t="shared" si="6"/>
        <v>0</v>
      </c>
      <c r="H41" s="88"/>
      <c r="K41" s="3"/>
    </row>
    <row r="42" spans="3:15" ht="18.600000000000001" thickBot="1">
      <c r="C42" s="90" t="s">
        <v>277</v>
      </c>
      <c r="D42" s="336"/>
      <c r="E42" s="316" t="str">
        <f t="shared" si="4"/>
        <v>0</v>
      </c>
      <c r="F42" s="336"/>
      <c r="G42" s="318" t="str">
        <f t="shared" si="5"/>
        <v>0</v>
      </c>
      <c r="H42" s="91"/>
      <c r="K42" s="3"/>
    </row>
    <row r="43" spans="3:15" ht="26.4" customHeight="1" thickTop="1" thickBot="1">
      <c r="C43" s="375" t="s">
        <v>27</v>
      </c>
      <c r="D43" s="337">
        <f>SUBTOTAL(109,D27:D42)</f>
        <v>0</v>
      </c>
      <c r="E43" s="308">
        <f t="shared" ref="E43:G43" si="7">SUBTOTAL(109,E27:E42)</f>
        <v>0</v>
      </c>
      <c r="F43" s="337">
        <f t="shared" si="7"/>
        <v>0</v>
      </c>
      <c r="G43" s="361">
        <f t="shared" si="7"/>
        <v>0</v>
      </c>
    </row>
    <row r="44" spans="3:15" ht="18">
      <c r="L44" s="92"/>
      <c r="N44" s="3"/>
      <c r="O44" s="3"/>
    </row>
    <row r="45" spans="3:15" ht="37.200000000000003" customHeight="1">
      <c r="C45" s="93" t="s">
        <v>226</v>
      </c>
      <c r="D45" s="338">
        <f>D43</f>
        <v>0</v>
      </c>
      <c r="F45" s="501" t="s">
        <v>291</v>
      </c>
      <c r="G45" s="501"/>
      <c r="H45" s="501"/>
      <c r="I45" s="371"/>
      <c r="J45" s="371"/>
      <c r="K45" s="371"/>
      <c r="L45" s="94"/>
      <c r="M45" s="3"/>
      <c r="N45" s="3"/>
      <c r="O45" s="3"/>
    </row>
    <row r="46" spans="3:15" ht="37.799999999999997" customHeight="1">
      <c r="C46" s="93" t="s">
        <v>227</v>
      </c>
      <c r="D46" s="338">
        <f>F43</f>
        <v>0</v>
      </c>
      <c r="F46" s="501"/>
      <c r="G46" s="501"/>
      <c r="H46" s="501"/>
      <c r="I46" s="371"/>
      <c r="J46" s="371"/>
      <c r="K46" s="371"/>
      <c r="L46" s="94"/>
      <c r="M46" s="3"/>
      <c r="N46" s="3"/>
      <c r="O46" s="3"/>
    </row>
    <row r="47" spans="3:15" ht="12.6" customHeight="1">
      <c r="C47" s="95"/>
      <c r="D47" s="96"/>
      <c r="E47" s="94"/>
      <c r="F47" s="94"/>
      <c r="G47" s="94"/>
      <c r="H47" s="94"/>
      <c r="I47" s="94"/>
      <c r="J47" s="94"/>
      <c r="K47" s="94"/>
      <c r="L47" s="94"/>
      <c r="M47" s="3"/>
      <c r="N47" s="3"/>
      <c r="O47" s="3"/>
    </row>
    <row r="48" spans="3:15" ht="35.4" customHeight="1">
      <c r="C48" s="502" t="s">
        <v>288</v>
      </c>
      <c r="D48" s="502"/>
      <c r="E48" s="502"/>
      <c r="F48" s="502"/>
      <c r="G48" s="502"/>
      <c r="H48" s="502"/>
      <c r="I48" s="372"/>
      <c r="J48" s="372"/>
      <c r="K48" s="372"/>
      <c r="L48" s="94"/>
      <c r="M48" s="3"/>
      <c r="N48" s="3"/>
      <c r="O48" s="3"/>
    </row>
    <row r="49" spans="3:15" ht="9.6" customHeight="1" thickBot="1">
      <c r="C49" s="95"/>
      <c r="D49" s="96"/>
      <c r="E49" s="94"/>
      <c r="F49" s="94"/>
      <c r="G49" s="94"/>
      <c r="H49" s="94"/>
      <c r="I49" s="94"/>
      <c r="J49" s="94"/>
      <c r="K49" s="94"/>
      <c r="L49" s="94"/>
      <c r="M49" s="3"/>
      <c r="N49" s="3"/>
      <c r="O49" s="3"/>
    </row>
    <row r="50" spans="3:15" ht="15" customHeight="1">
      <c r="C50" s="503" t="s">
        <v>14</v>
      </c>
      <c r="D50" s="504"/>
      <c r="E50" s="504"/>
      <c r="F50" s="504"/>
      <c r="G50" s="504"/>
      <c r="H50" s="505"/>
      <c r="I50" s="373"/>
      <c r="J50" s="373"/>
      <c r="K50" s="373"/>
      <c r="L50" s="97"/>
      <c r="M50" s="97"/>
      <c r="N50" s="3"/>
      <c r="O50" s="3"/>
    </row>
    <row r="51" spans="3:15" ht="14.4" customHeight="1">
      <c r="C51" s="506"/>
      <c r="D51" s="507"/>
      <c r="E51" s="507"/>
      <c r="F51" s="507"/>
      <c r="G51" s="507"/>
      <c r="H51" s="508"/>
      <c r="I51" s="373"/>
      <c r="J51" s="373"/>
      <c r="K51" s="373"/>
      <c r="L51" s="97"/>
      <c r="M51" s="97"/>
      <c r="N51" s="3"/>
      <c r="O51" s="3"/>
    </row>
    <row r="52" spans="3:15" ht="14.4" customHeight="1">
      <c r="C52" s="506"/>
      <c r="D52" s="507"/>
      <c r="E52" s="507"/>
      <c r="F52" s="507"/>
      <c r="G52" s="507"/>
      <c r="H52" s="508"/>
      <c r="I52" s="373"/>
      <c r="J52" s="373"/>
      <c r="K52" s="373"/>
      <c r="L52" s="97"/>
      <c r="M52" s="97"/>
      <c r="N52" s="3"/>
      <c r="O52" s="3"/>
    </row>
    <row r="53" spans="3:15" ht="14.4" customHeight="1">
      <c r="C53" s="506"/>
      <c r="D53" s="507"/>
      <c r="E53" s="507"/>
      <c r="F53" s="507"/>
      <c r="G53" s="507"/>
      <c r="H53" s="508"/>
      <c r="I53" s="373"/>
      <c r="J53" s="373"/>
      <c r="K53" s="373"/>
      <c r="L53" s="97"/>
      <c r="M53" s="97"/>
    </row>
    <row r="54" spans="3:15" ht="14.4" customHeight="1">
      <c r="C54" s="506"/>
      <c r="D54" s="507"/>
      <c r="E54" s="507"/>
      <c r="F54" s="507"/>
      <c r="G54" s="507"/>
      <c r="H54" s="508"/>
      <c r="I54" s="373"/>
      <c r="J54" s="373"/>
      <c r="K54" s="373"/>
      <c r="L54" s="97"/>
      <c r="M54" s="97"/>
    </row>
    <row r="55" spans="3:15" ht="15" customHeight="1" thickBot="1">
      <c r="C55" s="509"/>
      <c r="D55" s="510"/>
      <c r="E55" s="510"/>
      <c r="F55" s="510"/>
      <c r="G55" s="510"/>
      <c r="H55" s="511"/>
      <c r="I55" s="373"/>
      <c r="J55" s="373"/>
      <c r="K55" s="373"/>
      <c r="L55" s="97"/>
      <c r="M55" s="97"/>
    </row>
  </sheetData>
  <protectedRanges>
    <protectedRange algorithmName="SHA-512" hashValue="x3gUJsShKC4mcI+fkaNIAMM2BAlvUDNkVabiawTkwUHyAOCtI0ri2nLCwZw9AzeDIJfHcSJB60Mq/3h6tMEy0w==" saltValue="drrku7G/SIA8aIb7rFpEfg==" spinCount="100000" sqref="H8:H21 D47:D49 L44 H27:H42 E27:E34 E37:E40 G37:G40 G27:G34 E42 G42 D43:G43 D45:D46" name="Locked Cells"/>
  </protectedRanges>
  <mergeCells count="15">
    <mergeCell ref="F45:H46"/>
    <mergeCell ref="C48:H48"/>
    <mergeCell ref="C50:H55"/>
    <mergeCell ref="C21:G21"/>
    <mergeCell ref="C22:H22"/>
    <mergeCell ref="C24:C25"/>
    <mergeCell ref="D24:G24"/>
    <mergeCell ref="C36:G36"/>
    <mergeCell ref="C26:G26"/>
    <mergeCell ref="C20:G20"/>
    <mergeCell ref="C5:H5"/>
    <mergeCell ref="C19:G19"/>
    <mergeCell ref="C3:H3"/>
    <mergeCell ref="C1:H1"/>
    <mergeCell ref="C2:H2"/>
  </mergeCells>
  <conditionalFormatting sqref="H21">
    <cfRule type="expression" dxfId="137" priority="9" stopIfTrue="1">
      <formula>$E$8=0</formula>
    </cfRule>
    <cfRule type="cellIs" dxfId="136" priority="10" operator="greaterThanOrEqual">
      <formula>2</formula>
    </cfRule>
    <cfRule type="cellIs" dxfId="135" priority="12" operator="between">
      <formula>0</formula>
      <formula>2</formula>
    </cfRule>
  </conditionalFormatting>
  <conditionalFormatting sqref="D45">
    <cfRule type="expression" dxfId="134" priority="8" stopIfTrue="1">
      <formula>AND($H$19=0,$D$45=0)</formula>
    </cfRule>
    <cfRule type="cellIs" dxfId="133" priority="11" operator="equal">
      <formula>$H$19</formula>
    </cfRule>
    <cfRule type="cellIs" dxfId="132" priority="14" operator="notEqual">
      <formula>$H$19</formula>
    </cfRule>
  </conditionalFormatting>
  <conditionalFormatting sqref="D46">
    <cfRule type="expression" dxfId="131" priority="3">
      <formula>AND($H$8=0,$D$46=0)</formula>
    </cfRule>
    <cfRule type="cellIs" dxfId="130" priority="4" operator="equal">
      <formula>$H$8</formula>
    </cfRule>
    <cfRule type="cellIs" dxfId="129" priority="5" operator="notEqual">
      <formula>$H$8</formula>
    </cfRule>
  </conditionalFormatting>
  <dataValidations disablePrompts="1" count="2">
    <dataValidation type="list" allowBlank="1" showInputMessage="1" showErrorMessage="1" sqref="G8" xr:uid="{50C25542-B2EF-4174-9479-C447A7E61AA2}">
      <formula1>$A$12:$A$13</formula1>
    </dataValidation>
    <dataValidation type="list" allowBlank="1" showInputMessage="1" showErrorMessage="1" sqref="G9:G18" xr:uid="{ECDC7D73-FD05-4CDB-885A-D5EEC8CCED4E}">
      <formula1>"Confirmed,Pending"</formula1>
    </dataValidation>
  </dataValidations>
  <pageMargins left="0.70866141732283505" right="0.70866141732283505" top="0.74803149606299202" bottom="0.74803149606299202" header="0.31496062992126" footer="0.31496062992126"/>
  <pageSetup scale="69" fitToHeight="2" orientation="landscape" r:id="rId1"/>
  <rowBreaks count="1" manualBreakCount="1">
    <brk id="23" min="2" max="7" man="1"/>
  </rowBreaks>
  <drawing r:id="rId2"/>
  <legacyDrawing r:id="rId3"/>
  <tableParts count="1">
    <tablePart r:id="rId4"/>
  </tablePart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C0D483BB-1208-4C4E-98C4-C9C83C81F14A}">
          <x14:formula1>
            <xm:f>ControlList!$B$3:$B$4</xm:f>
          </x14:formula1>
          <xm:sqref>D9:D18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4C660-2A35-4B51-890A-0BE3540C9725}">
  <sheetPr codeName="Sheet7">
    <tabColor theme="4" tint="-0.249977111117893"/>
    <pageSetUpPr fitToPage="1"/>
  </sheetPr>
  <dimension ref="A1:CEO30"/>
  <sheetViews>
    <sheetView showGridLines="0" zoomScale="80" zoomScaleNormal="80" zoomScaleSheetLayoutView="75" workbookViewId="0">
      <selection activeCell="B7" sqref="B7:J7"/>
    </sheetView>
  </sheetViews>
  <sheetFormatPr defaultRowHeight="14.4"/>
  <cols>
    <col min="1" max="1" width="1.109375" customWidth="1"/>
    <col min="2" max="2" width="32" customWidth="1"/>
    <col min="3" max="3" width="46.6640625" customWidth="1"/>
    <col min="4" max="4" width="32.33203125" customWidth="1"/>
    <col min="5" max="5" width="22.109375" customWidth="1"/>
    <col min="6" max="6" width="23" customWidth="1"/>
    <col min="7" max="7" width="22.88671875" customWidth="1"/>
    <col min="8" max="8" width="19.5546875" customWidth="1"/>
    <col min="9" max="9" width="19.77734375" customWidth="1"/>
    <col min="10" max="10" width="19.44140625" customWidth="1"/>
    <col min="13" max="13" width="16.6640625" customWidth="1"/>
    <col min="14" max="14" width="18" customWidth="1"/>
  </cols>
  <sheetData>
    <row r="1" spans="1:2173" s="1" customFormat="1" ht="14.4" customHeight="1">
      <c r="B1" s="499"/>
      <c r="C1" s="499"/>
      <c r="D1" s="499"/>
      <c r="E1" s="499"/>
      <c r="F1" s="499"/>
      <c r="G1" s="499"/>
      <c r="H1" s="499"/>
      <c r="I1" s="499"/>
      <c r="J1" s="499"/>
      <c r="K1" s="50"/>
      <c r="L1" s="3"/>
      <c r="M1" s="3"/>
      <c r="N1" s="3"/>
      <c r="O1" s="3"/>
      <c r="P1" s="3"/>
    </row>
    <row r="2" spans="1:2173" s="1" customFormat="1" ht="64.8" customHeight="1">
      <c r="B2" s="278" t="s">
        <v>282</v>
      </c>
      <c r="C2" s="278"/>
      <c r="D2" s="278"/>
      <c r="E2" s="278"/>
      <c r="F2" s="278"/>
      <c r="G2" s="278"/>
      <c r="H2" s="278"/>
      <c r="I2" s="278"/>
      <c r="J2" s="278"/>
      <c r="K2" s="49"/>
      <c r="L2" s="51"/>
      <c r="M2" s="2"/>
      <c r="N2" s="3"/>
      <c r="O2" s="3"/>
      <c r="P2" s="3"/>
    </row>
    <row r="3" spans="1:2173" s="1" customFormat="1" ht="14.4" customHeight="1">
      <c r="B3" s="499"/>
      <c r="C3" s="499"/>
      <c r="D3" s="499"/>
      <c r="E3" s="499"/>
      <c r="F3" s="499"/>
      <c r="G3" s="499"/>
      <c r="H3" s="499"/>
      <c r="I3" s="499"/>
      <c r="J3" s="499"/>
      <c r="K3" s="50"/>
      <c r="L3" s="51"/>
      <c r="M3" s="2"/>
      <c r="N3" s="3"/>
      <c r="O3" s="3"/>
      <c r="P3" s="3"/>
    </row>
    <row r="4" spans="1:2173" s="1" customFormat="1" ht="16.2" customHeight="1">
      <c r="B4" s="50"/>
      <c r="C4" s="50"/>
      <c r="D4" s="50"/>
      <c r="E4" s="50"/>
      <c r="F4" s="50"/>
      <c r="G4" s="50"/>
      <c r="H4" s="50"/>
      <c r="I4" s="50"/>
      <c r="J4" s="50"/>
      <c r="K4" s="50"/>
      <c r="L4" s="51"/>
      <c r="M4" s="2"/>
      <c r="N4" s="3"/>
      <c r="O4" s="3"/>
      <c r="P4" s="3"/>
    </row>
    <row r="5" spans="1:2173" ht="36.6" customHeight="1">
      <c r="B5" s="524" t="s">
        <v>296</v>
      </c>
      <c r="C5" s="524"/>
      <c r="D5" s="524"/>
      <c r="E5" s="524"/>
      <c r="F5" s="524"/>
      <c r="G5" s="524"/>
      <c r="H5" s="524"/>
      <c r="I5" s="524"/>
      <c r="J5" s="524"/>
      <c r="K5" s="98"/>
    </row>
    <row r="6" spans="1:2173" ht="15.6" customHeight="1">
      <c r="B6" s="99"/>
      <c r="C6" s="99"/>
      <c r="D6" s="99"/>
      <c r="E6" s="99"/>
      <c r="F6" s="99"/>
      <c r="G6" s="99"/>
      <c r="H6" s="18"/>
      <c r="I6" s="99"/>
      <c r="J6" s="99"/>
      <c r="K6" s="18"/>
    </row>
    <row r="7" spans="1:2173" s="101" customFormat="1" ht="56.25" customHeight="1">
      <c r="A7" s="100"/>
      <c r="B7" s="464" t="s">
        <v>49</v>
      </c>
      <c r="C7" s="465" t="s">
        <v>215</v>
      </c>
      <c r="D7" s="465" t="s">
        <v>105</v>
      </c>
      <c r="E7" s="465" t="s">
        <v>248</v>
      </c>
      <c r="F7" s="465" t="s">
        <v>249</v>
      </c>
      <c r="G7" s="466" t="s">
        <v>292</v>
      </c>
      <c r="H7" s="465" t="s">
        <v>293</v>
      </c>
      <c r="I7" s="466" t="s">
        <v>75</v>
      </c>
      <c r="J7" s="465" t="s">
        <v>76</v>
      </c>
      <c r="K7" s="100"/>
      <c r="L7" s="100"/>
      <c r="M7" s="2"/>
      <c r="N7" s="2"/>
      <c r="O7" s="2"/>
      <c r="P7" s="2"/>
      <c r="Q7" s="2"/>
      <c r="R7" s="2"/>
      <c r="S7" s="2"/>
      <c r="T7" s="2"/>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c r="CJ7" s="100"/>
      <c r="CK7" s="100"/>
      <c r="CL7" s="100"/>
      <c r="CM7" s="100"/>
      <c r="CN7" s="100"/>
      <c r="CO7" s="100"/>
      <c r="CP7" s="100"/>
      <c r="CQ7" s="100"/>
      <c r="CR7" s="100"/>
      <c r="CS7" s="100"/>
      <c r="CT7" s="100"/>
      <c r="CU7" s="100"/>
      <c r="CV7" s="100"/>
      <c r="CW7" s="100"/>
      <c r="CX7" s="100"/>
      <c r="CY7" s="100"/>
      <c r="CZ7" s="100"/>
      <c r="DA7" s="100"/>
      <c r="DB7" s="100"/>
      <c r="DC7" s="100"/>
      <c r="DD7" s="100"/>
      <c r="DE7" s="100"/>
      <c r="DF7" s="100"/>
      <c r="DG7" s="100"/>
      <c r="DH7" s="100"/>
      <c r="DI7" s="100"/>
      <c r="DJ7" s="100"/>
      <c r="DK7" s="100"/>
      <c r="DL7" s="100"/>
      <c r="DM7" s="100"/>
      <c r="DN7" s="100"/>
      <c r="DO7" s="100"/>
      <c r="DP7" s="100"/>
      <c r="DQ7" s="100"/>
      <c r="DR7" s="100"/>
      <c r="DS7" s="100"/>
      <c r="DT7" s="100"/>
      <c r="DU7" s="100"/>
      <c r="DV7" s="100"/>
      <c r="DW7" s="100"/>
      <c r="DX7" s="100"/>
      <c r="DY7" s="100"/>
      <c r="DZ7" s="100"/>
      <c r="EA7" s="100"/>
      <c r="EB7" s="100"/>
      <c r="EC7" s="100"/>
      <c r="ED7" s="100"/>
      <c r="EE7" s="100"/>
      <c r="EF7" s="100"/>
      <c r="EG7" s="100"/>
      <c r="EH7" s="100"/>
      <c r="EI7" s="100"/>
      <c r="EJ7" s="100"/>
      <c r="EK7" s="100"/>
      <c r="EL7" s="100"/>
      <c r="EM7" s="100"/>
      <c r="EN7" s="100"/>
      <c r="EO7" s="100"/>
      <c r="EP7" s="100"/>
      <c r="EQ7" s="100"/>
      <c r="ER7" s="100"/>
      <c r="ES7" s="100"/>
      <c r="ET7" s="100"/>
      <c r="EU7" s="100"/>
      <c r="EV7" s="100"/>
      <c r="EW7" s="100"/>
      <c r="EX7" s="100"/>
      <c r="EY7" s="100"/>
      <c r="EZ7" s="100"/>
      <c r="FA7" s="100"/>
      <c r="FB7" s="100"/>
      <c r="FC7" s="100"/>
      <c r="FD7" s="100"/>
      <c r="FE7" s="100"/>
      <c r="FF7" s="100"/>
      <c r="FG7" s="100"/>
      <c r="FH7" s="100"/>
      <c r="FI7" s="100"/>
      <c r="FJ7" s="100"/>
      <c r="FK7" s="100"/>
      <c r="FL7" s="100"/>
      <c r="FM7" s="100"/>
      <c r="FN7" s="100"/>
      <c r="FO7" s="100"/>
      <c r="FP7" s="100"/>
      <c r="FQ7" s="100"/>
      <c r="FR7" s="100"/>
      <c r="FS7" s="100"/>
      <c r="FT7" s="100"/>
      <c r="FU7" s="100"/>
      <c r="FV7" s="100"/>
      <c r="FW7" s="100"/>
      <c r="FX7" s="100"/>
      <c r="FY7" s="100"/>
      <c r="FZ7" s="100"/>
      <c r="GA7" s="100"/>
      <c r="GB7" s="100"/>
      <c r="GC7" s="100"/>
      <c r="GD7" s="100"/>
      <c r="GE7" s="100"/>
      <c r="GF7" s="100"/>
      <c r="GG7" s="100"/>
      <c r="GH7" s="100"/>
      <c r="GI7" s="100"/>
      <c r="GJ7" s="100"/>
      <c r="GK7" s="100"/>
      <c r="GL7" s="100"/>
      <c r="GM7" s="100"/>
      <c r="GN7" s="100"/>
      <c r="GO7" s="100"/>
      <c r="GP7" s="100"/>
      <c r="GQ7" s="100"/>
      <c r="GR7" s="100"/>
      <c r="GS7" s="100"/>
      <c r="GT7" s="100"/>
      <c r="GU7" s="100"/>
      <c r="GV7" s="100"/>
      <c r="GW7" s="100"/>
      <c r="GX7" s="100"/>
      <c r="GY7" s="100"/>
      <c r="GZ7" s="100"/>
      <c r="HA7" s="100"/>
      <c r="HB7" s="100"/>
      <c r="HC7" s="100"/>
      <c r="HD7" s="100"/>
      <c r="HE7" s="100"/>
      <c r="HF7" s="100"/>
      <c r="HG7" s="100"/>
      <c r="HH7" s="100"/>
      <c r="HI7" s="100"/>
      <c r="HJ7" s="100"/>
      <c r="HK7" s="100"/>
      <c r="HL7" s="100"/>
      <c r="HM7" s="100"/>
      <c r="HN7" s="100"/>
      <c r="HO7" s="100"/>
      <c r="HP7" s="100"/>
      <c r="HQ7" s="100"/>
      <c r="HR7" s="100"/>
      <c r="HS7" s="100"/>
      <c r="HT7" s="100"/>
      <c r="HU7" s="100"/>
      <c r="HV7" s="100"/>
      <c r="HW7" s="100"/>
      <c r="HX7" s="100"/>
      <c r="HY7" s="100"/>
      <c r="HZ7" s="100"/>
      <c r="IA7" s="100"/>
      <c r="IB7" s="100"/>
      <c r="IC7" s="100"/>
      <c r="ID7" s="100"/>
      <c r="IE7" s="100"/>
      <c r="IF7" s="100"/>
      <c r="IG7" s="100"/>
      <c r="IH7" s="100"/>
      <c r="II7" s="100"/>
      <c r="IJ7" s="100"/>
      <c r="IK7" s="100"/>
      <c r="IL7" s="100"/>
      <c r="IM7" s="100"/>
      <c r="IN7" s="100"/>
      <c r="IO7" s="100"/>
      <c r="IP7" s="100"/>
      <c r="IQ7" s="100"/>
      <c r="IR7" s="100"/>
      <c r="IS7" s="100"/>
      <c r="IT7" s="100"/>
      <c r="IU7" s="100"/>
      <c r="IV7" s="100"/>
      <c r="IW7" s="100"/>
      <c r="IX7" s="100"/>
      <c r="IY7" s="100"/>
      <c r="IZ7" s="100"/>
      <c r="JA7" s="100"/>
      <c r="JB7" s="100"/>
      <c r="JC7" s="100"/>
      <c r="JD7" s="100"/>
      <c r="JE7" s="100"/>
      <c r="JF7" s="100"/>
      <c r="JG7" s="100"/>
      <c r="JH7" s="100"/>
      <c r="JI7" s="100"/>
      <c r="JJ7" s="100"/>
      <c r="JK7" s="100"/>
      <c r="JL7" s="100"/>
      <c r="JM7" s="100"/>
      <c r="JN7" s="100"/>
      <c r="JO7" s="100"/>
      <c r="JP7" s="100"/>
      <c r="JQ7" s="100"/>
      <c r="JR7" s="100"/>
      <c r="JS7" s="100"/>
      <c r="JT7" s="100"/>
      <c r="JU7" s="100"/>
      <c r="JV7" s="100"/>
      <c r="JW7" s="100"/>
      <c r="JX7" s="100"/>
      <c r="JY7" s="100"/>
      <c r="JZ7" s="100"/>
      <c r="KA7" s="100"/>
      <c r="KB7" s="100"/>
      <c r="KC7" s="100"/>
      <c r="KD7" s="100"/>
      <c r="KE7" s="100"/>
      <c r="KF7" s="100"/>
      <c r="KG7" s="100"/>
      <c r="KH7" s="100"/>
      <c r="KI7" s="100"/>
      <c r="KJ7" s="100"/>
      <c r="KK7" s="100"/>
      <c r="KL7" s="100"/>
      <c r="KM7" s="100"/>
      <c r="KN7" s="100"/>
      <c r="KO7" s="100"/>
      <c r="KP7" s="100"/>
      <c r="KQ7" s="100"/>
      <c r="KR7" s="100"/>
      <c r="KS7" s="100"/>
      <c r="KT7" s="100"/>
      <c r="KU7" s="100"/>
      <c r="KV7" s="100"/>
      <c r="KW7" s="100"/>
      <c r="KX7" s="100"/>
      <c r="KY7" s="100"/>
      <c r="KZ7" s="100"/>
      <c r="LA7" s="100"/>
      <c r="LB7" s="100"/>
      <c r="LC7" s="100"/>
      <c r="LD7" s="100"/>
      <c r="LE7" s="100"/>
      <c r="LF7" s="100"/>
      <c r="LG7" s="100"/>
      <c r="LH7" s="100"/>
      <c r="LI7" s="100"/>
      <c r="LJ7" s="100"/>
      <c r="LK7" s="100"/>
      <c r="LL7" s="100"/>
      <c r="LM7" s="100"/>
      <c r="LN7" s="100"/>
      <c r="LO7" s="100"/>
      <c r="LP7" s="100"/>
      <c r="LQ7" s="100"/>
      <c r="LR7" s="100"/>
      <c r="LS7" s="100"/>
      <c r="LT7" s="100"/>
      <c r="LU7" s="100"/>
      <c r="LV7" s="100"/>
      <c r="LW7" s="100"/>
      <c r="LX7" s="100"/>
      <c r="LY7" s="100"/>
      <c r="LZ7" s="100"/>
      <c r="MA7" s="100"/>
      <c r="MB7" s="100"/>
      <c r="MC7" s="100"/>
      <c r="MD7" s="100"/>
      <c r="ME7" s="100"/>
      <c r="MF7" s="100"/>
      <c r="MG7" s="100"/>
      <c r="MH7" s="100"/>
      <c r="MI7" s="100"/>
      <c r="MJ7" s="100"/>
      <c r="MK7" s="100"/>
      <c r="ML7" s="100"/>
      <c r="MM7" s="100"/>
      <c r="MN7" s="100"/>
      <c r="MO7" s="100"/>
      <c r="MP7" s="100"/>
      <c r="MQ7" s="100"/>
      <c r="MR7" s="100"/>
      <c r="MS7" s="100"/>
      <c r="MT7" s="100"/>
      <c r="MU7" s="100"/>
      <c r="MV7" s="100"/>
      <c r="MW7" s="100"/>
      <c r="MX7" s="100"/>
      <c r="MY7" s="100"/>
      <c r="MZ7" s="100"/>
      <c r="NA7" s="100"/>
      <c r="NB7" s="100"/>
      <c r="NC7" s="100"/>
      <c r="ND7" s="100"/>
      <c r="NE7" s="100"/>
      <c r="NF7" s="100"/>
      <c r="NG7" s="100"/>
      <c r="NH7" s="100"/>
      <c r="NI7" s="100"/>
      <c r="NJ7" s="100"/>
      <c r="NK7" s="100"/>
      <c r="NL7" s="100"/>
      <c r="NM7" s="100"/>
      <c r="NN7" s="100"/>
      <c r="NO7" s="100"/>
      <c r="NP7" s="100"/>
      <c r="NQ7" s="100"/>
      <c r="NR7" s="100"/>
      <c r="NS7" s="100"/>
      <c r="NT7" s="100"/>
      <c r="NU7" s="100"/>
      <c r="NV7" s="100"/>
      <c r="NW7" s="100"/>
      <c r="NX7" s="100"/>
      <c r="NY7" s="100"/>
      <c r="NZ7" s="100"/>
      <c r="OA7" s="100"/>
      <c r="OB7" s="100"/>
      <c r="OC7" s="100"/>
      <c r="OD7" s="100"/>
      <c r="OE7" s="100"/>
      <c r="OF7" s="100"/>
      <c r="OG7" s="100"/>
      <c r="OH7" s="100"/>
      <c r="OI7" s="100"/>
      <c r="OJ7" s="100"/>
      <c r="OK7" s="100"/>
      <c r="OL7" s="100"/>
      <c r="OM7" s="100"/>
      <c r="ON7" s="100"/>
      <c r="OO7" s="100"/>
      <c r="OP7" s="100"/>
      <c r="OQ7" s="100"/>
      <c r="OR7" s="100"/>
      <c r="OS7" s="100"/>
      <c r="OT7" s="100"/>
      <c r="OU7" s="100"/>
      <c r="OV7" s="100"/>
      <c r="OW7" s="100"/>
      <c r="OX7" s="100"/>
      <c r="OY7" s="100"/>
      <c r="OZ7" s="100"/>
      <c r="PA7" s="100"/>
      <c r="PB7" s="100"/>
      <c r="PC7" s="100"/>
      <c r="PD7" s="100"/>
      <c r="PE7" s="100"/>
      <c r="PF7" s="100"/>
      <c r="PG7" s="100"/>
      <c r="PH7" s="100"/>
      <c r="PI7" s="100"/>
      <c r="PJ7" s="100"/>
      <c r="PK7" s="100"/>
      <c r="PL7" s="100"/>
      <c r="PM7" s="100"/>
      <c r="PN7" s="100"/>
      <c r="PO7" s="100"/>
      <c r="PP7" s="100"/>
      <c r="PQ7" s="100"/>
      <c r="PR7" s="100"/>
      <c r="PS7" s="100"/>
      <c r="PT7" s="100"/>
      <c r="PU7" s="100"/>
      <c r="PV7" s="100"/>
      <c r="PW7" s="100"/>
      <c r="PX7" s="100"/>
      <c r="PY7" s="100"/>
      <c r="PZ7" s="100"/>
      <c r="QA7" s="100"/>
      <c r="QB7" s="100"/>
      <c r="QC7" s="100"/>
      <c r="QD7" s="100"/>
      <c r="QE7" s="100"/>
      <c r="QF7" s="100"/>
      <c r="QG7" s="100"/>
      <c r="QH7" s="100"/>
      <c r="QI7" s="100"/>
      <c r="QJ7" s="100"/>
      <c r="QK7" s="100"/>
      <c r="QL7" s="100"/>
      <c r="QM7" s="100"/>
      <c r="QN7" s="100"/>
      <c r="QO7" s="100"/>
      <c r="QP7" s="100"/>
      <c r="QQ7" s="100"/>
      <c r="QR7" s="100"/>
      <c r="QS7" s="100"/>
      <c r="QT7" s="100"/>
      <c r="QU7" s="100"/>
      <c r="QV7" s="100"/>
      <c r="QW7" s="100"/>
      <c r="QX7" s="100"/>
      <c r="QY7" s="100"/>
      <c r="QZ7" s="100"/>
      <c r="RA7" s="100"/>
      <c r="RB7" s="100"/>
      <c r="RC7" s="100"/>
      <c r="RD7" s="100"/>
      <c r="RE7" s="100"/>
      <c r="RF7" s="100"/>
      <c r="RG7" s="100"/>
      <c r="RH7" s="100"/>
      <c r="RI7" s="100"/>
      <c r="RJ7" s="100"/>
      <c r="RK7" s="100"/>
      <c r="RL7" s="100"/>
      <c r="RM7" s="100"/>
      <c r="RN7" s="100"/>
      <c r="RO7" s="100"/>
      <c r="RP7" s="100"/>
      <c r="RQ7" s="100"/>
      <c r="RR7" s="100"/>
      <c r="RS7" s="100"/>
      <c r="RT7" s="100"/>
      <c r="RU7" s="100"/>
      <c r="RV7" s="100"/>
      <c r="RW7" s="100"/>
      <c r="RX7" s="100"/>
      <c r="RY7" s="100"/>
      <c r="RZ7" s="100"/>
      <c r="SA7" s="100"/>
      <c r="SB7" s="100"/>
      <c r="SC7" s="100"/>
      <c r="SD7" s="100"/>
      <c r="SE7" s="100"/>
      <c r="SF7" s="100"/>
      <c r="SG7" s="100"/>
      <c r="SH7" s="100"/>
      <c r="SI7" s="100"/>
      <c r="SJ7" s="100"/>
      <c r="SK7" s="100"/>
      <c r="SL7" s="100"/>
      <c r="SM7" s="100"/>
      <c r="SN7" s="100"/>
      <c r="SO7" s="100"/>
      <c r="SP7" s="100"/>
      <c r="SQ7" s="100"/>
      <c r="SR7" s="100"/>
      <c r="SS7" s="100"/>
      <c r="ST7" s="100"/>
      <c r="SU7" s="100"/>
      <c r="SV7" s="100"/>
      <c r="SW7" s="100"/>
      <c r="SX7" s="100"/>
      <c r="SY7" s="100"/>
      <c r="SZ7" s="100"/>
      <c r="TA7" s="100"/>
      <c r="TB7" s="100"/>
      <c r="TC7" s="100"/>
      <c r="TD7" s="100"/>
      <c r="TE7" s="100"/>
      <c r="TF7" s="100"/>
      <c r="TG7" s="100"/>
      <c r="TH7" s="100"/>
      <c r="TI7" s="100"/>
      <c r="TJ7" s="100"/>
      <c r="TK7" s="100"/>
      <c r="TL7" s="100"/>
      <c r="TM7" s="100"/>
      <c r="TN7" s="100"/>
      <c r="TO7" s="100"/>
      <c r="TP7" s="100"/>
      <c r="TQ7" s="100"/>
      <c r="TR7" s="100"/>
      <c r="TS7" s="100"/>
      <c r="TT7" s="100"/>
      <c r="TU7" s="100"/>
      <c r="TV7" s="100"/>
      <c r="TW7" s="100"/>
      <c r="TX7" s="100"/>
      <c r="TY7" s="100"/>
      <c r="TZ7" s="100"/>
      <c r="UA7" s="100"/>
      <c r="UB7" s="100"/>
      <c r="UC7" s="100"/>
      <c r="UD7" s="100"/>
      <c r="UE7" s="100"/>
      <c r="UF7" s="100"/>
      <c r="UG7" s="100"/>
      <c r="UH7" s="100"/>
      <c r="UI7" s="100"/>
      <c r="UJ7" s="100"/>
      <c r="UK7" s="100"/>
      <c r="UL7" s="100"/>
      <c r="UM7" s="100"/>
      <c r="UN7" s="100"/>
      <c r="UO7" s="100"/>
      <c r="UP7" s="100"/>
      <c r="UQ7" s="100"/>
      <c r="UR7" s="100"/>
      <c r="US7" s="100"/>
      <c r="UT7" s="100"/>
      <c r="UU7" s="100"/>
      <c r="UV7" s="100"/>
      <c r="UW7" s="100"/>
      <c r="UX7" s="100"/>
      <c r="UY7" s="100"/>
      <c r="UZ7" s="100"/>
      <c r="VA7" s="100"/>
      <c r="VB7" s="100"/>
      <c r="VC7" s="100"/>
      <c r="VD7" s="100"/>
      <c r="VE7" s="100"/>
      <c r="VF7" s="100"/>
      <c r="VG7" s="100"/>
      <c r="VH7" s="100"/>
      <c r="VI7" s="100"/>
      <c r="VJ7" s="100"/>
      <c r="VK7" s="100"/>
      <c r="VL7" s="100"/>
      <c r="VM7" s="100"/>
      <c r="VN7" s="100"/>
      <c r="VO7" s="100"/>
      <c r="VP7" s="100"/>
      <c r="VQ7" s="100"/>
      <c r="VR7" s="100"/>
      <c r="VS7" s="100"/>
      <c r="VT7" s="100"/>
      <c r="VU7" s="100"/>
      <c r="VV7" s="100"/>
      <c r="VW7" s="100"/>
      <c r="VX7" s="100"/>
      <c r="VY7" s="100"/>
      <c r="VZ7" s="100"/>
      <c r="WA7" s="100"/>
      <c r="WB7" s="100"/>
      <c r="WC7" s="100"/>
      <c r="WD7" s="100"/>
      <c r="WE7" s="100"/>
      <c r="WF7" s="100"/>
      <c r="WG7" s="100"/>
      <c r="WH7" s="100"/>
      <c r="WI7" s="100"/>
      <c r="WJ7" s="100"/>
      <c r="WK7" s="100"/>
      <c r="WL7" s="100"/>
      <c r="WM7" s="100"/>
      <c r="WN7" s="100"/>
      <c r="WO7" s="100"/>
      <c r="WP7" s="100"/>
      <c r="WQ7" s="100"/>
      <c r="WR7" s="100"/>
      <c r="WS7" s="100"/>
      <c r="WT7" s="100"/>
      <c r="WU7" s="100"/>
      <c r="WV7" s="100"/>
      <c r="WW7" s="100"/>
      <c r="WX7" s="100"/>
      <c r="WY7" s="100"/>
      <c r="WZ7" s="100"/>
      <c r="XA7" s="100"/>
      <c r="XB7" s="100"/>
      <c r="XC7" s="100"/>
      <c r="XD7" s="100"/>
      <c r="XE7" s="100"/>
      <c r="XF7" s="100"/>
      <c r="XG7" s="100"/>
      <c r="XH7" s="100"/>
      <c r="XI7" s="100"/>
      <c r="XJ7" s="100"/>
      <c r="XK7" s="100"/>
      <c r="XL7" s="100"/>
      <c r="XM7" s="100"/>
      <c r="XN7" s="100"/>
      <c r="XO7" s="100"/>
      <c r="XP7" s="100"/>
      <c r="XQ7" s="100"/>
      <c r="XR7" s="100"/>
      <c r="XS7" s="100"/>
      <c r="XT7" s="100"/>
      <c r="XU7" s="100"/>
      <c r="XV7" s="100"/>
      <c r="XW7" s="100"/>
      <c r="XX7" s="100"/>
      <c r="XY7" s="100"/>
      <c r="XZ7" s="100"/>
      <c r="YA7" s="100"/>
      <c r="YB7" s="100"/>
      <c r="YC7" s="100"/>
      <c r="YD7" s="100"/>
      <c r="YE7" s="100"/>
      <c r="YF7" s="100"/>
      <c r="YG7" s="100"/>
      <c r="YH7" s="100"/>
      <c r="YI7" s="100"/>
      <c r="YJ7" s="100"/>
      <c r="YK7" s="100"/>
      <c r="YL7" s="100"/>
      <c r="YM7" s="100"/>
      <c r="YN7" s="100"/>
      <c r="YO7" s="100"/>
      <c r="YP7" s="100"/>
      <c r="YQ7" s="100"/>
      <c r="YR7" s="100"/>
      <c r="YS7" s="100"/>
      <c r="YT7" s="100"/>
      <c r="YU7" s="100"/>
      <c r="YV7" s="100"/>
      <c r="YW7" s="100"/>
      <c r="YX7" s="100"/>
      <c r="YY7" s="100"/>
      <c r="YZ7" s="100"/>
      <c r="ZA7" s="100"/>
      <c r="ZB7" s="100"/>
      <c r="ZC7" s="100"/>
      <c r="ZD7" s="100"/>
      <c r="ZE7" s="100"/>
      <c r="ZF7" s="100"/>
      <c r="ZG7" s="100"/>
      <c r="ZH7" s="100"/>
      <c r="ZI7" s="100"/>
      <c r="ZJ7" s="100"/>
      <c r="ZK7" s="100"/>
      <c r="ZL7" s="100"/>
      <c r="ZM7" s="100"/>
      <c r="ZN7" s="100"/>
      <c r="ZO7" s="100"/>
      <c r="ZP7" s="100"/>
      <c r="ZQ7" s="100"/>
      <c r="ZR7" s="100"/>
      <c r="ZS7" s="100"/>
      <c r="ZT7" s="100"/>
      <c r="ZU7" s="100"/>
      <c r="ZV7" s="100"/>
      <c r="ZW7" s="100"/>
      <c r="ZX7" s="100"/>
      <c r="ZY7" s="100"/>
      <c r="ZZ7" s="100"/>
      <c r="AAA7" s="100"/>
      <c r="AAB7" s="100"/>
      <c r="AAC7" s="100"/>
      <c r="AAD7" s="100"/>
      <c r="AAE7" s="100"/>
      <c r="AAF7" s="100"/>
      <c r="AAG7" s="100"/>
      <c r="AAH7" s="100"/>
      <c r="AAI7" s="100"/>
      <c r="AAJ7" s="100"/>
      <c r="AAK7" s="100"/>
      <c r="AAL7" s="100"/>
      <c r="AAM7" s="100"/>
      <c r="AAN7" s="100"/>
      <c r="AAO7" s="100"/>
      <c r="AAP7" s="100"/>
      <c r="AAQ7" s="100"/>
      <c r="AAR7" s="100"/>
      <c r="AAS7" s="100"/>
      <c r="AAT7" s="100"/>
      <c r="AAU7" s="100"/>
      <c r="AAV7" s="100"/>
      <c r="AAW7" s="100"/>
      <c r="AAX7" s="100"/>
      <c r="AAY7" s="100"/>
      <c r="AAZ7" s="100"/>
      <c r="ABA7" s="100"/>
      <c r="ABB7" s="100"/>
      <c r="ABC7" s="100"/>
      <c r="ABD7" s="100"/>
      <c r="ABE7" s="100"/>
      <c r="ABF7" s="100"/>
      <c r="ABG7" s="100"/>
      <c r="ABH7" s="100"/>
      <c r="ABI7" s="100"/>
      <c r="ABJ7" s="100"/>
      <c r="ABK7" s="100"/>
      <c r="ABL7" s="100"/>
      <c r="ABM7" s="100"/>
      <c r="ABN7" s="100"/>
      <c r="ABO7" s="100"/>
      <c r="ABP7" s="100"/>
      <c r="ABQ7" s="100"/>
      <c r="ABR7" s="100"/>
      <c r="ABS7" s="100"/>
      <c r="ABT7" s="100"/>
      <c r="ABU7" s="100"/>
      <c r="ABV7" s="100"/>
      <c r="ABW7" s="100"/>
      <c r="ABX7" s="100"/>
      <c r="ABY7" s="100"/>
      <c r="ABZ7" s="100"/>
      <c r="ACA7" s="100"/>
      <c r="ACB7" s="100"/>
      <c r="ACC7" s="100"/>
      <c r="ACD7" s="100"/>
      <c r="ACE7" s="100"/>
      <c r="ACF7" s="100"/>
      <c r="ACG7" s="100"/>
      <c r="ACH7" s="100"/>
      <c r="ACI7" s="100"/>
      <c r="ACJ7" s="100"/>
      <c r="ACK7" s="100"/>
      <c r="ACL7" s="100"/>
      <c r="ACM7" s="100"/>
      <c r="ACN7" s="100"/>
      <c r="ACO7" s="100"/>
      <c r="ACP7" s="100"/>
      <c r="ACQ7" s="100"/>
      <c r="ACR7" s="100"/>
      <c r="ACS7" s="100"/>
      <c r="ACT7" s="100"/>
      <c r="ACU7" s="100"/>
      <c r="ACV7" s="100"/>
      <c r="ACW7" s="100"/>
      <c r="ACX7" s="100"/>
      <c r="ACY7" s="100"/>
      <c r="ACZ7" s="100"/>
      <c r="ADA7" s="100"/>
      <c r="ADB7" s="100"/>
      <c r="ADC7" s="100"/>
      <c r="ADD7" s="100"/>
      <c r="ADE7" s="100"/>
      <c r="ADF7" s="100"/>
      <c r="ADG7" s="100"/>
      <c r="ADH7" s="100"/>
      <c r="ADI7" s="100"/>
      <c r="ADJ7" s="100"/>
      <c r="ADK7" s="100"/>
      <c r="ADL7" s="100"/>
      <c r="ADM7" s="100"/>
      <c r="ADN7" s="100"/>
      <c r="ADO7" s="100"/>
      <c r="ADP7" s="100"/>
      <c r="ADQ7" s="100"/>
      <c r="ADR7" s="100"/>
      <c r="ADS7" s="100"/>
      <c r="ADT7" s="100"/>
      <c r="ADU7" s="100"/>
      <c r="ADV7" s="100"/>
      <c r="ADW7" s="100"/>
      <c r="ADX7" s="100"/>
      <c r="ADY7" s="100"/>
      <c r="ADZ7" s="100"/>
      <c r="AEA7" s="100"/>
      <c r="AEB7" s="100"/>
      <c r="AEC7" s="100"/>
      <c r="AED7" s="100"/>
      <c r="AEE7" s="100"/>
      <c r="AEF7" s="100"/>
      <c r="AEG7" s="100"/>
      <c r="AEH7" s="100"/>
      <c r="AEI7" s="100"/>
      <c r="AEJ7" s="100"/>
      <c r="AEK7" s="100"/>
      <c r="AEL7" s="100"/>
      <c r="AEM7" s="100"/>
      <c r="AEN7" s="100"/>
      <c r="AEO7" s="100"/>
      <c r="AEP7" s="100"/>
      <c r="AEQ7" s="100"/>
      <c r="AER7" s="100"/>
      <c r="AES7" s="100"/>
      <c r="AET7" s="100"/>
      <c r="AEU7" s="100"/>
      <c r="AEV7" s="100"/>
      <c r="AEW7" s="100"/>
      <c r="AEX7" s="100"/>
      <c r="AEY7" s="100"/>
      <c r="AEZ7" s="100"/>
      <c r="AFA7" s="100"/>
      <c r="AFB7" s="100"/>
      <c r="AFC7" s="100"/>
      <c r="AFD7" s="100"/>
      <c r="AFE7" s="100"/>
      <c r="AFF7" s="100"/>
      <c r="AFG7" s="100"/>
      <c r="AFH7" s="100"/>
      <c r="AFI7" s="100"/>
      <c r="AFJ7" s="100"/>
      <c r="AFK7" s="100"/>
      <c r="AFL7" s="100"/>
      <c r="AFM7" s="100"/>
      <c r="AFN7" s="100"/>
      <c r="AFO7" s="100"/>
      <c r="AFP7" s="100"/>
      <c r="AFQ7" s="100"/>
      <c r="AFR7" s="100"/>
      <c r="AFS7" s="100"/>
      <c r="AFT7" s="100"/>
      <c r="AFU7" s="100"/>
      <c r="AFV7" s="100"/>
      <c r="AFW7" s="100"/>
      <c r="AFX7" s="100"/>
      <c r="AFY7" s="100"/>
      <c r="AFZ7" s="100"/>
      <c r="AGA7" s="100"/>
      <c r="AGB7" s="100"/>
      <c r="AGC7" s="100"/>
      <c r="AGD7" s="100"/>
      <c r="AGE7" s="100"/>
      <c r="AGF7" s="100"/>
      <c r="AGG7" s="100"/>
      <c r="AGH7" s="100"/>
      <c r="AGI7" s="100"/>
      <c r="AGJ7" s="100"/>
      <c r="AGK7" s="100"/>
      <c r="AGL7" s="100"/>
      <c r="AGM7" s="100"/>
      <c r="AGN7" s="100"/>
      <c r="AGO7" s="100"/>
      <c r="AGP7" s="100"/>
      <c r="AGQ7" s="100"/>
      <c r="AGR7" s="100"/>
      <c r="AGS7" s="100"/>
      <c r="AGT7" s="100"/>
      <c r="AGU7" s="100"/>
      <c r="AGV7" s="100"/>
      <c r="AGW7" s="100"/>
      <c r="AGX7" s="100"/>
      <c r="AGY7" s="100"/>
      <c r="AGZ7" s="100"/>
      <c r="AHA7" s="100"/>
      <c r="AHB7" s="100"/>
      <c r="AHC7" s="100"/>
      <c r="AHD7" s="100"/>
      <c r="AHE7" s="100"/>
      <c r="AHF7" s="100"/>
      <c r="AHG7" s="100"/>
      <c r="AHH7" s="100"/>
      <c r="AHI7" s="100"/>
      <c r="AHJ7" s="100"/>
      <c r="AHK7" s="100"/>
      <c r="AHL7" s="100"/>
      <c r="AHM7" s="100"/>
      <c r="AHN7" s="100"/>
      <c r="AHO7" s="100"/>
      <c r="AHP7" s="100"/>
      <c r="AHQ7" s="100"/>
      <c r="AHR7" s="100"/>
      <c r="AHS7" s="100"/>
      <c r="AHT7" s="100"/>
      <c r="AHU7" s="100"/>
      <c r="AHV7" s="100"/>
      <c r="AHW7" s="100"/>
      <c r="AHX7" s="100"/>
      <c r="AHY7" s="100"/>
      <c r="AHZ7" s="100"/>
      <c r="AIA7" s="100"/>
      <c r="AIB7" s="100"/>
      <c r="AIC7" s="100"/>
      <c r="AID7" s="100"/>
      <c r="AIE7" s="100"/>
      <c r="AIF7" s="100"/>
      <c r="AIG7" s="100"/>
      <c r="AIH7" s="100"/>
      <c r="AII7" s="100"/>
      <c r="AIJ7" s="100"/>
      <c r="AIK7" s="100"/>
      <c r="AIL7" s="100"/>
      <c r="AIM7" s="100"/>
      <c r="AIN7" s="100"/>
      <c r="AIO7" s="100"/>
      <c r="AIP7" s="100"/>
      <c r="AIQ7" s="100"/>
      <c r="AIR7" s="100"/>
      <c r="AIS7" s="100"/>
      <c r="AIT7" s="100"/>
      <c r="AIU7" s="100"/>
      <c r="AIV7" s="100"/>
      <c r="AIW7" s="100"/>
      <c r="AIX7" s="100"/>
      <c r="AIY7" s="100"/>
      <c r="AIZ7" s="100"/>
      <c r="AJA7" s="100"/>
      <c r="AJB7" s="100"/>
      <c r="AJC7" s="100"/>
      <c r="AJD7" s="100"/>
      <c r="AJE7" s="100"/>
      <c r="AJF7" s="100"/>
      <c r="AJG7" s="100"/>
      <c r="AJH7" s="100"/>
      <c r="AJI7" s="100"/>
      <c r="AJJ7" s="100"/>
      <c r="AJK7" s="100"/>
      <c r="AJL7" s="100"/>
      <c r="AJM7" s="100"/>
      <c r="AJN7" s="100"/>
      <c r="AJO7" s="100"/>
      <c r="AJP7" s="100"/>
      <c r="AJQ7" s="100"/>
      <c r="AJR7" s="100"/>
      <c r="AJS7" s="100"/>
      <c r="AJT7" s="100"/>
      <c r="AJU7" s="100"/>
      <c r="AJV7" s="100"/>
      <c r="AJW7" s="100"/>
      <c r="AJX7" s="100"/>
      <c r="AJY7" s="100"/>
      <c r="AJZ7" s="100"/>
      <c r="AKA7" s="100"/>
      <c r="AKB7" s="100"/>
      <c r="AKC7" s="100"/>
      <c r="AKD7" s="100"/>
      <c r="AKE7" s="100"/>
      <c r="AKF7" s="100"/>
      <c r="AKG7" s="100"/>
      <c r="AKH7" s="100"/>
      <c r="AKI7" s="100"/>
      <c r="AKJ7" s="100"/>
      <c r="AKK7" s="100"/>
      <c r="AKL7" s="100"/>
      <c r="AKM7" s="100"/>
      <c r="AKN7" s="100"/>
      <c r="AKO7" s="100"/>
      <c r="AKP7" s="100"/>
      <c r="AKQ7" s="100"/>
      <c r="AKR7" s="100"/>
      <c r="AKS7" s="100"/>
      <c r="AKT7" s="100"/>
      <c r="AKU7" s="100"/>
      <c r="AKV7" s="100"/>
      <c r="AKW7" s="100"/>
      <c r="AKX7" s="100"/>
      <c r="AKY7" s="100"/>
      <c r="AKZ7" s="100"/>
      <c r="ALA7" s="100"/>
      <c r="ALB7" s="100"/>
      <c r="ALC7" s="100"/>
      <c r="ALD7" s="100"/>
      <c r="ALE7" s="100"/>
      <c r="ALF7" s="100"/>
      <c r="ALG7" s="100"/>
      <c r="ALH7" s="100"/>
      <c r="ALI7" s="100"/>
      <c r="ALJ7" s="100"/>
      <c r="ALK7" s="100"/>
      <c r="ALL7" s="100"/>
      <c r="ALM7" s="100"/>
      <c r="ALN7" s="100"/>
      <c r="ALO7" s="100"/>
      <c r="ALP7" s="100"/>
      <c r="ALQ7" s="100"/>
      <c r="ALR7" s="100"/>
      <c r="ALS7" s="100"/>
      <c r="ALT7" s="100"/>
      <c r="ALU7" s="100"/>
      <c r="ALV7" s="100"/>
      <c r="ALW7" s="100"/>
      <c r="ALX7" s="100"/>
      <c r="ALY7" s="100"/>
      <c r="ALZ7" s="100"/>
      <c r="AMA7" s="100"/>
      <c r="AMB7" s="100"/>
      <c r="AMC7" s="100"/>
      <c r="AMD7" s="100"/>
      <c r="AME7" s="100"/>
      <c r="AMF7" s="100"/>
      <c r="AMG7" s="100"/>
      <c r="AMH7" s="100"/>
      <c r="AMI7" s="100"/>
      <c r="AMJ7" s="100"/>
      <c r="AMK7" s="100"/>
      <c r="AML7" s="100"/>
      <c r="AMM7" s="100"/>
      <c r="AMN7" s="100"/>
      <c r="AMO7" s="100"/>
      <c r="AMP7" s="100"/>
      <c r="AMQ7" s="100"/>
      <c r="AMR7" s="100"/>
      <c r="AMS7" s="100"/>
      <c r="AMT7" s="100"/>
      <c r="AMU7" s="100"/>
      <c r="AMV7" s="100"/>
      <c r="AMW7" s="100"/>
      <c r="AMX7" s="100"/>
      <c r="AMY7" s="100"/>
      <c r="AMZ7" s="100"/>
      <c r="ANA7" s="100"/>
      <c r="ANB7" s="100"/>
      <c r="ANC7" s="100"/>
      <c r="AND7" s="100"/>
      <c r="ANE7" s="100"/>
      <c r="ANF7" s="100"/>
      <c r="ANG7" s="100"/>
      <c r="ANH7" s="100"/>
      <c r="ANI7" s="100"/>
      <c r="ANJ7" s="100"/>
      <c r="ANK7" s="100"/>
      <c r="ANL7" s="100"/>
      <c r="ANM7" s="100"/>
      <c r="ANN7" s="100"/>
      <c r="ANO7" s="100"/>
      <c r="ANP7" s="100"/>
      <c r="ANQ7" s="100"/>
      <c r="ANR7" s="100"/>
      <c r="ANS7" s="100"/>
      <c r="ANT7" s="100"/>
      <c r="ANU7" s="100"/>
      <c r="ANV7" s="100"/>
      <c r="ANW7" s="100"/>
      <c r="ANX7" s="100"/>
      <c r="ANY7" s="100"/>
      <c r="ANZ7" s="100"/>
      <c r="AOA7" s="100"/>
      <c r="AOB7" s="100"/>
      <c r="AOC7" s="100"/>
      <c r="AOD7" s="100"/>
      <c r="AOE7" s="100"/>
      <c r="AOF7" s="100"/>
      <c r="AOG7" s="100"/>
      <c r="AOH7" s="100"/>
      <c r="AOI7" s="100"/>
      <c r="AOJ7" s="100"/>
      <c r="AOK7" s="100"/>
      <c r="AOL7" s="100"/>
      <c r="AOM7" s="100"/>
      <c r="AON7" s="100"/>
      <c r="AOO7" s="100"/>
      <c r="AOP7" s="100"/>
      <c r="AOQ7" s="100"/>
      <c r="AOR7" s="100"/>
      <c r="AOS7" s="100"/>
      <c r="AOT7" s="100"/>
      <c r="AOU7" s="100"/>
      <c r="AOV7" s="100"/>
      <c r="AOW7" s="100"/>
      <c r="AOX7" s="100"/>
      <c r="AOY7" s="100"/>
      <c r="AOZ7" s="100"/>
      <c r="APA7" s="100"/>
      <c r="APB7" s="100"/>
      <c r="APC7" s="100"/>
      <c r="APD7" s="100"/>
      <c r="APE7" s="100"/>
      <c r="APF7" s="100"/>
      <c r="APG7" s="100"/>
      <c r="APH7" s="100"/>
      <c r="API7" s="100"/>
      <c r="APJ7" s="100"/>
      <c r="APK7" s="100"/>
      <c r="APL7" s="100"/>
      <c r="APM7" s="100"/>
      <c r="APN7" s="100"/>
      <c r="APO7" s="100"/>
      <c r="APP7" s="100"/>
      <c r="APQ7" s="100"/>
      <c r="APR7" s="100"/>
      <c r="APS7" s="100"/>
      <c r="APT7" s="100"/>
      <c r="APU7" s="100"/>
      <c r="APV7" s="100"/>
      <c r="APW7" s="100"/>
      <c r="APX7" s="100"/>
      <c r="APY7" s="100"/>
      <c r="APZ7" s="100"/>
      <c r="AQA7" s="100"/>
      <c r="AQB7" s="100"/>
      <c r="AQC7" s="100"/>
      <c r="AQD7" s="100"/>
      <c r="AQE7" s="100"/>
      <c r="AQF7" s="100"/>
      <c r="AQG7" s="100"/>
      <c r="AQH7" s="100"/>
      <c r="AQI7" s="100"/>
      <c r="AQJ7" s="100"/>
      <c r="AQK7" s="100"/>
      <c r="AQL7" s="100"/>
      <c r="AQM7" s="100"/>
      <c r="AQN7" s="100"/>
      <c r="AQO7" s="100"/>
      <c r="AQP7" s="100"/>
      <c r="AQQ7" s="100"/>
      <c r="AQR7" s="100"/>
      <c r="AQS7" s="100"/>
      <c r="AQT7" s="100"/>
      <c r="AQU7" s="100"/>
      <c r="AQV7" s="100"/>
      <c r="AQW7" s="100"/>
      <c r="AQX7" s="100"/>
      <c r="AQY7" s="100"/>
      <c r="AQZ7" s="100"/>
      <c r="ARA7" s="100"/>
      <c r="ARB7" s="100"/>
      <c r="ARC7" s="100"/>
      <c r="ARD7" s="100"/>
      <c r="ARE7" s="100"/>
      <c r="ARF7" s="100"/>
      <c r="ARG7" s="100"/>
      <c r="ARH7" s="100"/>
      <c r="ARI7" s="100"/>
      <c r="ARJ7" s="100"/>
      <c r="ARK7" s="100"/>
      <c r="ARL7" s="100"/>
      <c r="ARM7" s="100"/>
      <c r="ARN7" s="100"/>
      <c r="ARO7" s="100"/>
      <c r="ARP7" s="100"/>
      <c r="ARQ7" s="100"/>
      <c r="ARR7" s="100"/>
      <c r="ARS7" s="100"/>
      <c r="ART7" s="100"/>
      <c r="ARU7" s="100"/>
      <c r="ARV7" s="100"/>
      <c r="ARW7" s="100"/>
      <c r="ARX7" s="100"/>
      <c r="ARY7" s="100"/>
      <c r="ARZ7" s="100"/>
      <c r="ASA7" s="100"/>
      <c r="ASB7" s="100"/>
      <c r="ASC7" s="100"/>
      <c r="ASD7" s="100"/>
      <c r="ASE7" s="100"/>
      <c r="ASF7" s="100"/>
      <c r="ASG7" s="100"/>
      <c r="ASH7" s="100"/>
      <c r="ASI7" s="100"/>
      <c r="ASJ7" s="100"/>
      <c r="ASK7" s="100"/>
      <c r="ASL7" s="100"/>
      <c r="ASM7" s="100"/>
      <c r="ASN7" s="100"/>
      <c r="ASO7" s="100"/>
      <c r="ASP7" s="100"/>
      <c r="ASQ7" s="100"/>
      <c r="ASR7" s="100"/>
      <c r="ASS7" s="100"/>
      <c r="AST7" s="100"/>
      <c r="ASU7" s="100"/>
      <c r="ASV7" s="100"/>
      <c r="ASW7" s="100"/>
      <c r="ASX7" s="100"/>
      <c r="ASY7" s="100"/>
      <c r="ASZ7" s="100"/>
      <c r="ATA7" s="100"/>
      <c r="ATB7" s="100"/>
      <c r="ATC7" s="100"/>
      <c r="ATD7" s="100"/>
      <c r="ATE7" s="100"/>
      <c r="ATF7" s="100"/>
      <c r="ATG7" s="100"/>
      <c r="ATH7" s="100"/>
      <c r="ATI7" s="100"/>
      <c r="ATJ7" s="100"/>
      <c r="ATK7" s="100"/>
      <c r="ATL7" s="100"/>
      <c r="ATM7" s="100"/>
      <c r="ATN7" s="100"/>
      <c r="ATO7" s="100"/>
      <c r="ATP7" s="100"/>
      <c r="ATQ7" s="100"/>
      <c r="ATR7" s="100"/>
      <c r="ATS7" s="100"/>
      <c r="ATT7" s="100"/>
      <c r="ATU7" s="100"/>
      <c r="ATV7" s="100"/>
      <c r="ATW7" s="100"/>
      <c r="ATX7" s="100"/>
      <c r="ATY7" s="100"/>
      <c r="ATZ7" s="100"/>
      <c r="AUA7" s="100"/>
      <c r="AUB7" s="100"/>
      <c r="AUC7" s="100"/>
      <c r="AUD7" s="100"/>
      <c r="AUE7" s="100"/>
      <c r="AUF7" s="100"/>
      <c r="AUG7" s="100"/>
      <c r="AUH7" s="100"/>
      <c r="AUI7" s="100"/>
      <c r="AUJ7" s="100"/>
      <c r="AUK7" s="100"/>
      <c r="AUL7" s="100"/>
      <c r="AUM7" s="100"/>
      <c r="AUN7" s="100"/>
      <c r="AUO7" s="100"/>
      <c r="AUP7" s="100"/>
      <c r="AUQ7" s="100"/>
      <c r="AUR7" s="100"/>
      <c r="AUS7" s="100"/>
      <c r="AUT7" s="100"/>
      <c r="AUU7" s="100"/>
      <c r="AUV7" s="100"/>
      <c r="AUW7" s="100"/>
      <c r="AUX7" s="100"/>
      <c r="AUY7" s="100"/>
      <c r="AUZ7" s="100"/>
      <c r="AVA7" s="100"/>
      <c r="AVB7" s="100"/>
      <c r="AVC7" s="100"/>
      <c r="AVD7" s="100"/>
      <c r="AVE7" s="100"/>
      <c r="AVF7" s="100"/>
      <c r="AVG7" s="100"/>
      <c r="AVH7" s="100"/>
      <c r="AVI7" s="100"/>
      <c r="AVJ7" s="100"/>
      <c r="AVK7" s="100"/>
      <c r="AVL7" s="100"/>
      <c r="AVM7" s="100"/>
      <c r="AVN7" s="100"/>
      <c r="AVO7" s="100"/>
      <c r="AVP7" s="100"/>
      <c r="AVQ7" s="100"/>
      <c r="AVR7" s="100"/>
      <c r="AVS7" s="100"/>
      <c r="AVT7" s="100"/>
      <c r="AVU7" s="100"/>
      <c r="AVV7" s="100"/>
      <c r="AVW7" s="100"/>
      <c r="AVX7" s="100"/>
      <c r="AVY7" s="100"/>
      <c r="AVZ7" s="100"/>
      <c r="AWA7" s="100"/>
      <c r="AWB7" s="100"/>
      <c r="AWC7" s="100"/>
      <c r="AWD7" s="100"/>
      <c r="AWE7" s="100"/>
      <c r="AWF7" s="100"/>
      <c r="AWG7" s="100"/>
      <c r="AWH7" s="100"/>
      <c r="AWI7" s="100"/>
      <c r="AWJ7" s="100"/>
      <c r="AWK7" s="100"/>
      <c r="AWL7" s="100"/>
      <c r="AWM7" s="100"/>
      <c r="AWN7" s="100"/>
      <c r="AWO7" s="100"/>
      <c r="AWP7" s="100"/>
      <c r="AWQ7" s="100"/>
      <c r="AWR7" s="100"/>
      <c r="AWS7" s="100"/>
      <c r="AWT7" s="100"/>
      <c r="AWU7" s="100"/>
      <c r="AWV7" s="100"/>
      <c r="AWW7" s="100"/>
      <c r="AWX7" s="100"/>
      <c r="AWY7" s="100"/>
      <c r="AWZ7" s="100"/>
      <c r="AXA7" s="100"/>
      <c r="AXB7" s="100"/>
      <c r="AXC7" s="100"/>
      <c r="AXD7" s="100"/>
      <c r="AXE7" s="100"/>
      <c r="AXF7" s="100"/>
      <c r="AXG7" s="100"/>
      <c r="AXH7" s="100"/>
      <c r="AXI7" s="100"/>
      <c r="AXJ7" s="100"/>
      <c r="AXK7" s="100"/>
      <c r="AXL7" s="100"/>
      <c r="AXM7" s="100"/>
      <c r="AXN7" s="100"/>
      <c r="AXO7" s="100"/>
      <c r="AXP7" s="100"/>
      <c r="AXQ7" s="100"/>
      <c r="AXR7" s="100"/>
      <c r="AXS7" s="100"/>
      <c r="AXT7" s="100"/>
      <c r="AXU7" s="100"/>
      <c r="AXV7" s="100"/>
      <c r="AXW7" s="100"/>
      <c r="AXX7" s="100"/>
      <c r="AXY7" s="100"/>
      <c r="AXZ7" s="100"/>
      <c r="AYA7" s="100"/>
      <c r="AYB7" s="100"/>
      <c r="AYC7" s="100"/>
      <c r="AYD7" s="100"/>
      <c r="AYE7" s="100"/>
      <c r="AYF7" s="100"/>
      <c r="AYG7" s="100"/>
      <c r="AYH7" s="100"/>
      <c r="AYI7" s="100"/>
      <c r="AYJ7" s="100"/>
      <c r="AYK7" s="100"/>
      <c r="AYL7" s="100"/>
      <c r="AYM7" s="100"/>
      <c r="AYN7" s="100"/>
      <c r="AYO7" s="100"/>
      <c r="AYP7" s="100"/>
      <c r="AYQ7" s="100"/>
      <c r="AYR7" s="100"/>
      <c r="AYS7" s="100"/>
      <c r="AYT7" s="100"/>
      <c r="AYU7" s="100"/>
      <c r="AYV7" s="100"/>
      <c r="AYW7" s="100"/>
      <c r="AYX7" s="100"/>
      <c r="AYY7" s="100"/>
      <c r="AYZ7" s="100"/>
      <c r="AZA7" s="100"/>
      <c r="AZB7" s="100"/>
      <c r="AZC7" s="100"/>
      <c r="AZD7" s="100"/>
      <c r="AZE7" s="100"/>
      <c r="AZF7" s="100"/>
      <c r="AZG7" s="100"/>
      <c r="AZH7" s="100"/>
      <c r="AZI7" s="100"/>
      <c r="AZJ7" s="100"/>
      <c r="AZK7" s="100"/>
      <c r="AZL7" s="100"/>
      <c r="AZM7" s="100"/>
      <c r="AZN7" s="100"/>
      <c r="AZO7" s="100"/>
      <c r="AZP7" s="100"/>
      <c r="AZQ7" s="100"/>
      <c r="AZR7" s="100"/>
      <c r="AZS7" s="100"/>
      <c r="AZT7" s="100"/>
      <c r="AZU7" s="100"/>
      <c r="AZV7" s="100"/>
      <c r="AZW7" s="100"/>
      <c r="AZX7" s="100"/>
      <c r="AZY7" s="100"/>
      <c r="AZZ7" s="100"/>
      <c r="BAA7" s="100"/>
      <c r="BAB7" s="100"/>
      <c r="BAC7" s="100"/>
      <c r="BAD7" s="100"/>
      <c r="BAE7" s="100"/>
      <c r="BAF7" s="100"/>
      <c r="BAG7" s="100"/>
      <c r="BAH7" s="100"/>
      <c r="BAI7" s="100"/>
      <c r="BAJ7" s="100"/>
      <c r="BAK7" s="100"/>
      <c r="BAL7" s="100"/>
      <c r="BAM7" s="100"/>
      <c r="BAN7" s="100"/>
      <c r="BAO7" s="100"/>
      <c r="BAP7" s="100"/>
      <c r="BAQ7" s="100"/>
      <c r="BAR7" s="100"/>
      <c r="BAS7" s="100"/>
      <c r="BAT7" s="100"/>
      <c r="BAU7" s="100"/>
      <c r="BAV7" s="100"/>
      <c r="BAW7" s="100"/>
      <c r="BAX7" s="100"/>
      <c r="BAY7" s="100"/>
      <c r="BAZ7" s="100"/>
      <c r="BBA7" s="100"/>
      <c r="BBB7" s="100"/>
      <c r="BBC7" s="100"/>
      <c r="BBD7" s="100"/>
      <c r="BBE7" s="100"/>
      <c r="BBF7" s="100"/>
      <c r="BBG7" s="100"/>
      <c r="BBH7" s="100"/>
      <c r="BBI7" s="100"/>
      <c r="BBJ7" s="100"/>
      <c r="BBK7" s="100"/>
      <c r="BBL7" s="100"/>
      <c r="BBM7" s="100"/>
      <c r="BBN7" s="100"/>
      <c r="BBO7" s="100"/>
      <c r="BBP7" s="100"/>
      <c r="BBQ7" s="100"/>
      <c r="BBR7" s="100"/>
      <c r="BBS7" s="100"/>
      <c r="BBT7" s="100"/>
      <c r="BBU7" s="100"/>
      <c r="BBV7" s="100"/>
      <c r="BBW7" s="100"/>
      <c r="BBX7" s="100"/>
      <c r="BBY7" s="100"/>
      <c r="BBZ7" s="100"/>
      <c r="BCA7" s="100"/>
      <c r="BCB7" s="100"/>
      <c r="BCC7" s="100"/>
      <c r="BCD7" s="100"/>
      <c r="BCE7" s="100"/>
      <c r="BCF7" s="100"/>
      <c r="BCG7" s="100"/>
      <c r="BCH7" s="100"/>
      <c r="BCI7" s="100"/>
      <c r="BCJ7" s="100"/>
      <c r="BCK7" s="100"/>
      <c r="BCL7" s="100"/>
      <c r="BCM7" s="100"/>
      <c r="BCN7" s="100"/>
      <c r="BCO7" s="100"/>
      <c r="BCP7" s="100"/>
      <c r="BCQ7" s="100"/>
      <c r="BCR7" s="100"/>
      <c r="BCS7" s="100"/>
      <c r="BCT7" s="100"/>
      <c r="BCU7" s="100"/>
      <c r="BCV7" s="100"/>
      <c r="BCW7" s="100"/>
      <c r="BCX7" s="100"/>
      <c r="BCY7" s="100"/>
      <c r="BCZ7" s="100"/>
      <c r="BDA7" s="100"/>
      <c r="BDB7" s="100"/>
      <c r="BDC7" s="100"/>
      <c r="BDD7" s="100"/>
      <c r="BDE7" s="100"/>
      <c r="BDF7" s="100"/>
      <c r="BDG7" s="100"/>
      <c r="BDH7" s="100"/>
      <c r="BDI7" s="100"/>
      <c r="BDJ7" s="100"/>
      <c r="BDK7" s="100"/>
      <c r="BDL7" s="100"/>
      <c r="BDM7" s="100"/>
      <c r="BDN7" s="100"/>
      <c r="BDO7" s="100"/>
      <c r="BDP7" s="100"/>
      <c r="BDQ7" s="100"/>
      <c r="BDR7" s="100"/>
      <c r="BDS7" s="100"/>
      <c r="BDT7" s="100"/>
      <c r="BDU7" s="100"/>
      <c r="BDV7" s="100"/>
      <c r="BDW7" s="100"/>
      <c r="BDX7" s="100"/>
      <c r="BDY7" s="100"/>
      <c r="BDZ7" s="100"/>
      <c r="BEA7" s="100"/>
      <c r="BEB7" s="100"/>
      <c r="BEC7" s="100"/>
      <c r="BED7" s="100"/>
      <c r="BEE7" s="100"/>
      <c r="BEF7" s="100"/>
      <c r="BEG7" s="100"/>
      <c r="BEH7" s="100"/>
      <c r="BEI7" s="100"/>
      <c r="BEJ7" s="100"/>
      <c r="BEK7" s="100"/>
      <c r="BEL7" s="100"/>
      <c r="BEM7" s="100"/>
      <c r="BEN7" s="100"/>
      <c r="BEO7" s="100"/>
      <c r="BEP7" s="100"/>
      <c r="BEQ7" s="100"/>
      <c r="BER7" s="100"/>
      <c r="BES7" s="100"/>
      <c r="BET7" s="100"/>
      <c r="BEU7" s="100"/>
      <c r="BEV7" s="100"/>
      <c r="BEW7" s="100"/>
      <c r="BEX7" s="100"/>
      <c r="BEY7" s="100"/>
      <c r="BEZ7" s="100"/>
      <c r="BFA7" s="100"/>
      <c r="BFB7" s="100"/>
      <c r="BFC7" s="100"/>
      <c r="BFD7" s="100"/>
      <c r="BFE7" s="100"/>
      <c r="BFF7" s="100"/>
      <c r="BFG7" s="100"/>
      <c r="BFH7" s="100"/>
      <c r="BFI7" s="100"/>
      <c r="BFJ7" s="100"/>
      <c r="BFK7" s="100"/>
      <c r="BFL7" s="100"/>
      <c r="BFM7" s="100"/>
      <c r="BFN7" s="100"/>
      <c r="BFO7" s="100"/>
      <c r="BFP7" s="100"/>
      <c r="BFQ7" s="100"/>
      <c r="BFR7" s="100"/>
      <c r="BFS7" s="100"/>
      <c r="BFT7" s="100"/>
      <c r="BFU7" s="100"/>
      <c r="BFV7" s="100"/>
      <c r="BFW7" s="100"/>
      <c r="BFX7" s="100"/>
      <c r="BFY7" s="100"/>
      <c r="BFZ7" s="100"/>
      <c r="BGA7" s="100"/>
      <c r="BGB7" s="100"/>
      <c r="BGC7" s="100"/>
      <c r="BGD7" s="100"/>
      <c r="BGE7" s="100"/>
      <c r="BGF7" s="100"/>
      <c r="BGG7" s="100"/>
      <c r="BGH7" s="100"/>
      <c r="BGI7" s="100"/>
      <c r="BGJ7" s="100"/>
      <c r="BGK7" s="100"/>
      <c r="BGL7" s="100"/>
      <c r="BGM7" s="100"/>
      <c r="BGN7" s="100"/>
      <c r="BGO7" s="100"/>
      <c r="BGP7" s="100"/>
      <c r="BGQ7" s="100"/>
      <c r="BGR7" s="100"/>
      <c r="BGS7" s="100"/>
      <c r="BGT7" s="100"/>
      <c r="BGU7" s="100"/>
      <c r="BGV7" s="100"/>
      <c r="BGW7" s="100"/>
      <c r="BGX7" s="100"/>
      <c r="BGY7" s="100"/>
      <c r="BGZ7" s="100"/>
      <c r="BHA7" s="100"/>
      <c r="BHB7" s="100"/>
      <c r="BHC7" s="100"/>
      <c r="BHD7" s="100"/>
      <c r="BHE7" s="100"/>
      <c r="BHF7" s="100"/>
      <c r="BHG7" s="100"/>
      <c r="BHH7" s="100"/>
      <c r="BHI7" s="100"/>
      <c r="BHJ7" s="100"/>
      <c r="BHK7" s="100"/>
      <c r="BHL7" s="100"/>
      <c r="BHM7" s="100"/>
      <c r="BHN7" s="100"/>
      <c r="BHO7" s="100"/>
      <c r="BHP7" s="100"/>
      <c r="BHQ7" s="100"/>
      <c r="BHR7" s="100"/>
      <c r="BHS7" s="100"/>
      <c r="BHT7" s="100"/>
      <c r="BHU7" s="100"/>
      <c r="BHV7" s="100"/>
      <c r="BHW7" s="100"/>
      <c r="BHX7" s="100"/>
      <c r="BHY7" s="100"/>
      <c r="BHZ7" s="100"/>
      <c r="BIA7" s="100"/>
      <c r="BIB7" s="100"/>
      <c r="BIC7" s="100"/>
      <c r="BID7" s="100"/>
      <c r="BIE7" s="100"/>
      <c r="BIF7" s="100"/>
      <c r="BIG7" s="100"/>
      <c r="BIH7" s="100"/>
      <c r="BII7" s="100"/>
      <c r="BIJ7" s="100"/>
      <c r="BIK7" s="100"/>
      <c r="BIL7" s="100"/>
      <c r="BIM7" s="100"/>
      <c r="BIN7" s="100"/>
      <c r="BIO7" s="100"/>
      <c r="BIP7" s="100"/>
      <c r="BIQ7" s="100"/>
      <c r="BIR7" s="100"/>
      <c r="BIS7" s="100"/>
      <c r="BIT7" s="100"/>
      <c r="BIU7" s="100"/>
      <c r="BIV7" s="100"/>
      <c r="BIW7" s="100"/>
      <c r="BIX7" s="100"/>
      <c r="BIY7" s="100"/>
      <c r="BIZ7" s="100"/>
      <c r="BJA7" s="100"/>
      <c r="BJB7" s="100"/>
      <c r="BJC7" s="100"/>
      <c r="BJD7" s="100"/>
      <c r="BJE7" s="100"/>
      <c r="BJF7" s="100"/>
      <c r="BJG7" s="100"/>
      <c r="BJH7" s="100"/>
      <c r="BJI7" s="100"/>
      <c r="BJJ7" s="100"/>
      <c r="BJK7" s="100"/>
      <c r="BJL7" s="100"/>
      <c r="BJM7" s="100"/>
      <c r="BJN7" s="100"/>
      <c r="BJO7" s="100"/>
      <c r="BJP7" s="100"/>
      <c r="BJQ7" s="100"/>
      <c r="BJR7" s="100"/>
      <c r="BJS7" s="100"/>
      <c r="BJT7" s="100"/>
      <c r="BJU7" s="100"/>
      <c r="BJV7" s="100"/>
      <c r="BJW7" s="100"/>
      <c r="BJX7" s="100"/>
      <c r="BJY7" s="100"/>
      <c r="BJZ7" s="100"/>
      <c r="BKA7" s="100"/>
      <c r="BKB7" s="100"/>
      <c r="BKC7" s="100"/>
      <c r="BKD7" s="100"/>
      <c r="BKE7" s="100"/>
      <c r="BKF7" s="100"/>
      <c r="BKG7" s="100"/>
      <c r="BKH7" s="100"/>
      <c r="BKI7" s="100"/>
      <c r="BKJ7" s="100"/>
      <c r="BKK7" s="100"/>
      <c r="BKL7" s="100"/>
      <c r="BKM7" s="100"/>
      <c r="BKN7" s="100"/>
      <c r="BKO7" s="100"/>
      <c r="BKP7" s="100"/>
      <c r="BKQ7" s="100"/>
      <c r="BKR7" s="100"/>
      <c r="BKS7" s="100"/>
      <c r="BKT7" s="100"/>
      <c r="BKU7" s="100"/>
      <c r="BKV7" s="100"/>
      <c r="BKW7" s="100"/>
      <c r="BKX7" s="100"/>
      <c r="BKY7" s="100"/>
      <c r="BKZ7" s="100"/>
      <c r="BLA7" s="100"/>
      <c r="BLB7" s="100"/>
      <c r="BLC7" s="100"/>
      <c r="BLD7" s="100"/>
      <c r="BLE7" s="100"/>
      <c r="BLF7" s="100"/>
      <c r="BLG7" s="100"/>
      <c r="BLH7" s="100"/>
      <c r="BLI7" s="100"/>
      <c r="BLJ7" s="100"/>
      <c r="BLK7" s="100"/>
      <c r="BLL7" s="100"/>
      <c r="BLM7" s="100"/>
      <c r="BLN7" s="100"/>
      <c r="BLO7" s="100"/>
      <c r="BLP7" s="100"/>
      <c r="BLQ7" s="100"/>
      <c r="BLR7" s="100"/>
      <c r="BLS7" s="100"/>
      <c r="BLT7" s="100"/>
      <c r="BLU7" s="100"/>
      <c r="BLV7" s="100"/>
      <c r="BLW7" s="100"/>
      <c r="BLX7" s="100"/>
      <c r="BLY7" s="100"/>
      <c r="BLZ7" s="100"/>
      <c r="BMA7" s="100"/>
      <c r="BMB7" s="100"/>
      <c r="BMC7" s="100"/>
      <c r="BMD7" s="100"/>
      <c r="BME7" s="100"/>
      <c r="BMF7" s="100"/>
      <c r="BMG7" s="100"/>
      <c r="BMH7" s="100"/>
      <c r="BMI7" s="100"/>
      <c r="BMJ7" s="100"/>
      <c r="BMK7" s="100"/>
      <c r="BML7" s="100"/>
      <c r="BMM7" s="100"/>
      <c r="BMN7" s="100"/>
      <c r="BMO7" s="100"/>
      <c r="BMP7" s="100"/>
      <c r="BMQ7" s="100"/>
      <c r="BMR7" s="100"/>
      <c r="BMS7" s="100"/>
      <c r="BMT7" s="100"/>
      <c r="BMU7" s="100"/>
      <c r="BMV7" s="100"/>
      <c r="BMW7" s="100"/>
      <c r="BMX7" s="100"/>
      <c r="BMY7" s="100"/>
      <c r="BMZ7" s="100"/>
      <c r="BNA7" s="100"/>
      <c r="BNB7" s="100"/>
      <c r="BNC7" s="100"/>
      <c r="BND7" s="100"/>
      <c r="BNE7" s="100"/>
      <c r="BNF7" s="100"/>
      <c r="BNG7" s="100"/>
      <c r="BNH7" s="100"/>
      <c r="BNI7" s="100"/>
      <c r="BNJ7" s="100"/>
      <c r="BNK7" s="100"/>
      <c r="BNL7" s="100"/>
      <c r="BNM7" s="100"/>
      <c r="BNN7" s="100"/>
      <c r="BNO7" s="100"/>
      <c r="BNP7" s="100"/>
      <c r="BNQ7" s="100"/>
      <c r="BNR7" s="100"/>
      <c r="BNS7" s="100"/>
      <c r="BNT7" s="100"/>
      <c r="BNU7" s="100"/>
      <c r="BNV7" s="100"/>
      <c r="BNW7" s="100"/>
      <c r="BNX7" s="100"/>
      <c r="BNY7" s="100"/>
      <c r="BNZ7" s="100"/>
      <c r="BOA7" s="100"/>
      <c r="BOB7" s="100"/>
      <c r="BOC7" s="100"/>
      <c r="BOD7" s="100"/>
      <c r="BOE7" s="100"/>
      <c r="BOF7" s="100"/>
      <c r="BOG7" s="100"/>
      <c r="BOH7" s="100"/>
      <c r="BOI7" s="100"/>
      <c r="BOJ7" s="100"/>
      <c r="BOK7" s="100"/>
      <c r="BOL7" s="100"/>
      <c r="BOM7" s="100"/>
      <c r="BON7" s="100"/>
      <c r="BOO7" s="100"/>
      <c r="BOP7" s="100"/>
      <c r="BOQ7" s="100"/>
      <c r="BOR7" s="100"/>
      <c r="BOS7" s="100"/>
      <c r="BOT7" s="100"/>
      <c r="BOU7" s="100"/>
      <c r="BOV7" s="100"/>
      <c r="BOW7" s="100"/>
      <c r="BOX7" s="100"/>
      <c r="BOY7" s="100"/>
      <c r="BOZ7" s="100"/>
      <c r="BPA7" s="100"/>
      <c r="BPB7" s="100"/>
      <c r="BPC7" s="100"/>
      <c r="BPD7" s="100"/>
      <c r="BPE7" s="100"/>
      <c r="BPF7" s="100"/>
      <c r="BPG7" s="100"/>
      <c r="BPH7" s="100"/>
      <c r="BPI7" s="100"/>
      <c r="BPJ7" s="100"/>
      <c r="BPK7" s="100"/>
      <c r="BPL7" s="100"/>
      <c r="BPM7" s="100"/>
      <c r="BPN7" s="100"/>
      <c r="BPO7" s="100"/>
      <c r="BPP7" s="100"/>
      <c r="BPQ7" s="100"/>
      <c r="BPR7" s="100"/>
      <c r="BPS7" s="100"/>
      <c r="BPT7" s="100"/>
      <c r="BPU7" s="100"/>
      <c r="BPV7" s="100"/>
      <c r="BPW7" s="100"/>
      <c r="BPX7" s="100"/>
      <c r="BPY7" s="100"/>
      <c r="BPZ7" s="100"/>
      <c r="BQA7" s="100"/>
      <c r="BQB7" s="100"/>
      <c r="BQC7" s="100"/>
      <c r="BQD7" s="100"/>
      <c r="BQE7" s="100"/>
      <c r="BQF7" s="100"/>
      <c r="BQG7" s="100"/>
      <c r="BQH7" s="100"/>
      <c r="BQI7" s="100"/>
      <c r="BQJ7" s="100"/>
      <c r="BQK7" s="100"/>
      <c r="BQL7" s="100"/>
      <c r="BQM7" s="100"/>
      <c r="BQN7" s="100"/>
      <c r="BQO7" s="100"/>
      <c r="BQP7" s="100"/>
      <c r="BQQ7" s="100"/>
      <c r="BQR7" s="100"/>
      <c r="BQS7" s="100"/>
      <c r="BQT7" s="100"/>
      <c r="BQU7" s="100"/>
      <c r="BQV7" s="100"/>
      <c r="BQW7" s="100"/>
      <c r="BQX7" s="100"/>
      <c r="BQY7" s="100"/>
      <c r="BQZ7" s="100"/>
      <c r="BRA7" s="100"/>
      <c r="BRB7" s="100"/>
      <c r="BRC7" s="100"/>
      <c r="BRD7" s="100"/>
      <c r="BRE7" s="100"/>
      <c r="BRF7" s="100"/>
      <c r="BRG7" s="100"/>
      <c r="BRH7" s="100"/>
      <c r="BRI7" s="100"/>
      <c r="BRJ7" s="100"/>
      <c r="BRK7" s="100"/>
      <c r="BRL7" s="100"/>
      <c r="BRM7" s="100"/>
      <c r="BRN7" s="100"/>
      <c r="BRO7" s="100"/>
      <c r="BRP7" s="100"/>
      <c r="BRQ7" s="100"/>
      <c r="BRR7" s="100"/>
      <c r="BRS7" s="100"/>
      <c r="BRT7" s="100"/>
      <c r="BRU7" s="100"/>
      <c r="BRV7" s="100"/>
      <c r="BRW7" s="100"/>
      <c r="BRX7" s="100"/>
      <c r="BRY7" s="100"/>
      <c r="BRZ7" s="100"/>
      <c r="BSA7" s="100"/>
      <c r="BSB7" s="100"/>
      <c r="BSC7" s="100"/>
      <c r="BSD7" s="100"/>
      <c r="BSE7" s="100"/>
      <c r="BSF7" s="100"/>
      <c r="BSG7" s="100"/>
      <c r="BSH7" s="100"/>
      <c r="BSI7" s="100"/>
      <c r="BSJ7" s="100"/>
      <c r="BSK7" s="100"/>
      <c r="BSL7" s="100"/>
      <c r="BSM7" s="100"/>
      <c r="BSN7" s="100"/>
      <c r="BSO7" s="100"/>
      <c r="BSP7" s="100"/>
      <c r="BSQ7" s="100"/>
      <c r="BSR7" s="100"/>
      <c r="BSS7" s="100"/>
      <c r="BST7" s="100"/>
      <c r="BSU7" s="100"/>
      <c r="BSV7" s="100"/>
      <c r="BSW7" s="100"/>
      <c r="BSX7" s="100"/>
      <c r="BSY7" s="100"/>
      <c r="BSZ7" s="100"/>
      <c r="BTA7" s="100"/>
      <c r="BTB7" s="100"/>
      <c r="BTC7" s="100"/>
      <c r="BTD7" s="100"/>
      <c r="BTE7" s="100"/>
      <c r="BTF7" s="100"/>
      <c r="BTG7" s="100"/>
      <c r="BTH7" s="100"/>
      <c r="BTI7" s="100"/>
      <c r="BTJ7" s="100"/>
      <c r="BTK7" s="100"/>
      <c r="BTL7" s="100"/>
      <c r="BTM7" s="100"/>
      <c r="BTN7" s="100"/>
      <c r="BTO7" s="100"/>
      <c r="BTP7" s="100"/>
      <c r="BTQ7" s="100"/>
      <c r="BTR7" s="100"/>
      <c r="BTS7" s="100"/>
      <c r="BTT7" s="100"/>
      <c r="BTU7" s="100"/>
      <c r="BTV7" s="100"/>
      <c r="BTW7" s="100"/>
      <c r="BTX7" s="100"/>
      <c r="BTY7" s="100"/>
      <c r="BTZ7" s="100"/>
      <c r="BUA7" s="100"/>
      <c r="BUB7" s="100"/>
      <c r="BUC7" s="100"/>
      <c r="BUD7" s="100"/>
      <c r="BUE7" s="100"/>
      <c r="BUF7" s="100"/>
      <c r="BUG7" s="100"/>
      <c r="BUH7" s="100"/>
      <c r="BUI7" s="100"/>
      <c r="BUJ7" s="100"/>
      <c r="BUK7" s="100"/>
      <c r="BUL7" s="100"/>
      <c r="BUM7" s="100"/>
      <c r="BUN7" s="100"/>
      <c r="BUO7" s="100"/>
      <c r="BUP7" s="100"/>
      <c r="BUQ7" s="100"/>
      <c r="BUR7" s="100"/>
      <c r="BUS7" s="100"/>
      <c r="BUT7" s="100"/>
      <c r="BUU7" s="100"/>
      <c r="BUV7" s="100"/>
      <c r="BUW7" s="100"/>
      <c r="BUX7" s="100"/>
      <c r="BUY7" s="100"/>
      <c r="BUZ7" s="100"/>
      <c r="BVA7" s="100"/>
      <c r="BVB7" s="100"/>
      <c r="BVC7" s="100"/>
      <c r="BVD7" s="100"/>
      <c r="BVE7" s="100"/>
      <c r="BVF7" s="100"/>
      <c r="BVG7" s="100"/>
      <c r="BVH7" s="100"/>
      <c r="BVI7" s="100"/>
      <c r="BVJ7" s="100"/>
      <c r="BVK7" s="100"/>
      <c r="BVL7" s="100"/>
      <c r="BVM7" s="100"/>
      <c r="BVN7" s="100"/>
      <c r="BVO7" s="100"/>
      <c r="BVP7" s="100"/>
      <c r="BVQ7" s="100"/>
      <c r="BVR7" s="100"/>
      <c r="BVS7" s="100"/>
      <c r="BVT7" s="100"/>
      <c r="BVU7" s="100"/>
      <c r="BVV7" s="100"/>
      <c r="BVW7" s="100"/>
      <c r="BVX7" s="100"/>
      <c r="BVY7" s="100"/>
      <c r="BVZ7" s="100"/>
      <c r="BWA7" s="100"/>
      <c r="BWB7" s="100"/>
      <c r="BWC7" s="100"/>
      <c r="BWD7" s="100"/>
      <c r="BWE7" s="100"/>
      <c r="BWF7" s="100"/>
      <c r="BWG7" s="100"/>
      <c r="BWH7" s="100"/>
      <c r="BWI7" s="100"/>
      <c r="BWJ7" s="100"/>
      <c r="BWK7" s="100"/>
      <c r="BWL7" s="100"/>
      <c r="BWM7" s="100"/>
      <c r="BWN7" s="100"/>
      <c r="BWO7" s="100"/>
      <c r="BWP7" s="100"/>
      <c r="BWQ7" s="100"/>
      <c r="BWR7" s="100"/>
      <c r="BWS7" s="100"/>
      <c r="BWT7" s="100"/>
      <c r="BWU7" s="100"/>
      <c r="BWV7" s="100"/>
      <c r="BWW7" s="100"/>
      <c r="BWX7" s="100"/>
      <c r="BWY7" s="100"/>
      <c r="BWZ7" s="100"/>
      <c r="BXA7" s="100"/>
      <c r="BXB7" s="100"/>
      <c r="BXC7" s="100"/>
      <c r="BXD7" s="100"/>
      <c r="BXE7" s="100"/>
      <c r="BXF7" s="100"/>
      <c r="BXG7" s="100"/>
      <c r="BXH7" s="100"/>
      <c r="BXI7" s="100"/>
      <c r="BXJ7" s="100"/>
      <c r="BXK7" s="100"/>
      <c r="BXL7" s="100"/>
      <c r="BXM7" s="100"/>
      <c r="BXN7" s="100"/>
      <c r="BXO7" s="100"/>
      <c r="BXP7" s="100"/>
      <c r="BXQ7" s="100"/>
      <c r="BXR7" s="100"/>
      <c r="BXS7" s="100"/>
      <c r="BXT7" s="100"/>
      <c r="BXU7" s="100"/>
      <c r="BXV7" s="100"/>
      <c r="BXW7" s="100"/>
      <c r="BXX7" s="100"/>
      <c r="BXY7" s="100"/>
      <c r="BXZ7" s="100"/>
      <c r="BYA7" s="100"/>
      <c r="BYB7" s="100"/>
      <c r="BYC7" s="100"/>
      <c r="BYD7" s="100"/>
      <c r="BYE7" s="100"/>
      <c r="BYF7" s="100"/>
      <c r="BYG7" s="100"/>
      <c r="BYH7" s="100"/>
      <c r="BYI7" s="100"/>
      <c r="BYJ7" s="100"/>
      <c r="BYK7" s="100"/>
      <c r="BYL7" s="100"/>
      <c r="BYM7" s="100"/>
      <c r="BYN7" s="100"/>
      <c r="BYO7" s="100"/>
      <c r="BYP7" s="100"/>
      <c r="BYQ7" s="100"/>
      <c r="BYR7" s="100"/>
      <c r="BYS7" s="100"/>
      <c r="BYT7" s="100"/>
      <c r="BYU7" s="100"/>
      <c r="BYV7" s="100"/>
      <c r="BYW7" s="100"/>
      <c r="BYX7" s="100"/>
      <c r="BYY7" s="100"/>
      <c r="BYZ7" s="100"/>
      <c r="BZA7" s="100"/>
      <c r="BZB7" s="100"/>
      <c r="BZC7" s="100"/>
      <c r="BZD7" s="100"/>
      <c r="BZE7" s="100"/>
      <c r="BZF7" s="100"/>
      <c r="BZG7" s="100"/>
      <c r="BZH7" s="100"/>
      <c r="BZI7" s="100"/>
      <c r="BZJ7" s="100"/>
      <c r="BZK7" s="100"/>
      <c r="BZL7" s="100"/>
      <c r="BZM7" s="100"/>
      <c r="BZN7" s="100"/>
      <c r="BZO7" s="100"/>
      <c r="BZP7" s="100"/>
      <c r="BZQ7" s="100"/>
      <c r="BZR7" s="100"/>
      <c r="BZS7" s="100"/>
      <c r="BZT7" s="100"/>
      <c r="BZU7" s="100"/>
      <c r="BZV7" s="100"/>
      <c r="BZW7" s="100"/>
      <c r="BZX7" s="100"/>
      <c r="BZY7" s="100"/>
      <c r="BZZ7" s="100"/>
      <c r="CAA7" s="100"/>
      <c r="CAB7" s="100"/>
      <c r="CAC7" s="100"/>
      <c r="CAD7" s="100"/>
      <c r="CAE7" s="100"/>
      <c r="CAF7" s="100"/>
      <c r="CAG7" s="100"/>
      <c r="CAH7" s="100"/>
      <c r="CAI7" s="100"/>
      <c r="CAJ7" s="100"/>
      <c r="CAK7" s="100"/>
      <c r="CAL7" s="100"/>
      <c r="CAM7" s="100"/>
      <c r="CAN7" s="100"/>
      <c r="CAO7" s="100"/>
      <c r="CAP7" s="100"/>
      <c r="CAQ7" s="100"/>
      <c r="CAR7" s="100"/>
      <c r="CAS7" s="100"/>
      <c r="CAT7" s="100"/>
      <c r="CAU7" s="100"/>
      <c r="CAV7" s="100"/>
      <c r="CAW7" s="100"/>
      <c r="CAX7" s="100"/>
      <c r="CAY7" s="100"/>
      <c r="CAZ7" s="100"/>
      <c r="CBA7" s="100"/>
      <c r="CBB7" s="100"/>
      <c r="CBC7" s="100"/>
      <c r="CBD7" s="100"/>
      <c r="CBE7" s="100"/>
      <c r="CBF7" s="100"/>
      <c r="CBG7" s="100"/>
      <c r="CBH7" s="100"/>
      <c r="CBI7" s="100"/>
      <c r="CBJ7" s="100"/>
      <c r="CBK7" s="100"/>
      <c r="CBL7" s="100"/>
      <c r="CBM7" s="100"/>
      <c r="CBN7" s="100"/>
      <c r="CBO7" s="100"/>
      <c r="CBP7" s="100"/>
      <c r="CBQ7" s="100"/>
      <c r="CBR7" s="100"/>
      <c r="CBS7" s="100"/>
      <c r="CBT7" s="100"/>
      <c r="CBU7" s="100"/>
      <c r="CBV7" s="100"/>
      <c r="CBW7" s="100"/>
      <c r="CBX7" s="100"/>
      <c r="CBY7" s="100"/>
      <c r="CBZ7" s="100"/>
      <c r="CCA7" s="100"/>
      <c r="CCB7" s="100"/>
      <c r="CCC7" s="100"/>
      <c r="CCD7" s="100"/>
      <c r="CCE7" s="100"/>
      <c r="CCF7" s="100"/>
      <c r="CCG7" s="100"/>
      <c r="CCH7" s="100"/>
      <c r="CCI7" s="100"/>
      <c r="CCJ7" s="100"/>
      <c r="CCK7" s="100"/>
      <c r="CCL7" s="100"/>
      <c r="CCM7" s="100"/>
      <c r="CCN7" s="100"/>
      <c r="CCO7" s="100"/>
      <c r="CCP7" s="100"/>
      <c r="CCQ7" s="100"/>
      <c r="CCR7" s="100"/>
      <c r="CCS7" s="100"/>
      <c r="CCT7" s="100"/>
      <c r="CCU7" s="100"/>
      <c r="CCV7" s="100"/>
      <c r="CCW7" s="100"/>
      <c r="CCX7" s="100"/>
      <c r="CCY7" s="100"/>
      <c r="CCZ7" s="100"/>
      <c r="CDA7" s="100"/>
      <c r="CDB7" s="100"/>
      <c r="CDC7" s="100"/>
      <c r="CDD7" s="100"/>
      <c r="CDE7" s="100"/>
      <c r="CDF7" s="100"/>
      <c r="CDG7" s="100"/>
      <c r="CDH7" s="100"/>
      <c r="CDI7" s="100"/>
      <c r="CDJ7" s="100"/>
      <c r="CDK7" s="100"/>
      <c r="CDL7" s="100"/>
      <c r="CDM7" s="100"/>
      <c r="CDN7" s="100"/>
      <c r="CDO7" s="100"/>
      <c r="CDP7" s="100"/>
      <c r="CDQ7" s="100"/>
      <c r="CDR7" s="100"/>
      <c r="CDS7" s="100"/>
      <c r="CDT7" s="100"/>
      <c r="CDU7" s="100"/>
      <c r="CDV7" s="100"/>
      <c r="CDW7" s="100"/>
      <c r="CDX7" s="100"/>
      <c r="CDY7" s="100"/>
      <c r="CDZ7" s="100"/>
      <c r="CEA7" s="100"/>
      <c r="CEB7" s="100"/>
      <c r="CEC7" s="100"/>
      <c r="CED7" s="100"/>
      <c r="CEE7" s="100"/>
      <c r="CEF7" s="100"/>
      <c r="CEG7" s="100"/>
      <c r="CEH7" s="100"/>
      <c r="CEI7" s="100"/>
      <c r="CEJ7" s="100"/>
      <c r="CEK7" s="100"/>
      <c r="CEL7" s="100"/>
      <c r="CEM7" s="100"/>
      <c r="CEN7" s="100"/>
      <c r="CEO7" s="100"/>
    </row>
    <row r="8" spans="1:2173" ht="28.8" customHeight="1">
      <c r="B8" s="469"/>
      <c r="C8" s="470"/>
      <c r="D8" s="471"/>
      <c r="E8" s="472"/>
      <c r="F8" s="472"/>
      <c r="G8" s="473"/>
      <c r="H8" s="343" t="str">
        <f t="shared" ref="H8:H29" si="0">IF(G8=0," ",(G8/$G$30))</f>
        <v xml:space="preserve"> </v>
      </c>
      <c r="I8" s="473"/>
      <c r="J8" s="463" t="str">
        <f t="shared" ref="J8:J29" si="1">IF(I8=0," ",(I8/$I$30))</f>
        <v xml:space="preserve"> </v>
      </c>
      <c r="O8" s="2"/>
      <c r="P8" s="2"/>
      <c r="Q8" s="2"/>
      <c r="R8" s="2"/>
      <c r="S8" s="2"/>
      <c r="T8" s="2"/>
      <c r="U8" s="2"/>
      <c r="V8" s="2"/>
    </row>
    <row r="9" spans="1:2173" ht="28.8" customHeight="1">
      <c r="B9" s="469"/>
      <c r="C9" s="470"/>
      <c r="D9" s="470"/>
      <c r="E9" s="472"/>
      <c r="F9" s="472"/>
      <c r="G9" s="473"/>
      <c r="H9" s="343" t="str">
        <f t="shared" si="0"/>
        <v xml:space="preserve"> </v>
      </c>
      <c r="I9" s="473"/>
      <c r="J9" s="463" t="str">
        <f t="shared" si="1"/>
        <v xml:space="preserve"> </v>
      </c>
      <c r="O9" s="2"/>
      <c r="P9" s="2"/>
      <c r="Q9" s="2"/>
      <c r="R9" s="2"/>
      <c r="S9" s="2"/>
      <c r="T9" s="2"/>
      <c r="U9" s="2"/>
      <c r="V9" s="2"/>
    </row>
    <row r="10" spans="1:2173" ht="28.8" customHeight="1">
      <c r="B10" s="469"/>
      <c r="C10" s="470"/>
      <c r="D10" s="470"/>
      <c r="E10" s="472"/>
      <c r="F10" s="472"/>
      <c r="G10" s="473"/>
      <c r="H10" s="343" t="str">
        <f t="shared" si="0"/>
        <v xml:space="preserve"> </v>
      </c>
      <c r="I10" s="473"/>
      <c r="J10" s="463" t="str">
        <f t="shared" si="1"/>
        <v xml:space="preserve"> </v>
      </c>
      <c r="O10" s="2"/>
      <c r="P10" s="2"/>
      <c r="Q10" s="2"/>
      <c r="R10" s="2"/>
      <c r="S10" s="2"/>
      <c r="T10" s="2"/>
      <c r="U10" s="2"/>
      <c r="V10" s="2"/>
    </row>
    <row r="11" spans="1:2173" ht="28.8" customHeight="1">
      <c r="B11" s="469"/>
      <c r="C11" s="470"/>
      <c r="D11" s="474"/>
      <c r="E11" s="475"/>
      <c r="F11" s="475"/>
      <c r="G11" s="476"/>
      <c r="H11" s="343" t="str">
        <f>IF(G11=0," ",(G11/$G$30))</f>
        <v xml:space="preserve"> </v>
      </c>
      <c r="I11" s="477"/>
      <c r="J11" s="463" t="str">
        <f>IF(I11=0," ",(I11/$I$30))</f>
        <v xml:space="preserve"> </v>
      </c>
      <c r="O11" s="2"/>
      <c r="P11" s="2"/>
      <c r="Q11" s="2"/>
      <c r="R11" s="2"/>
      <c r="S11" s="2"/>
      <c r="T11" s="2"/>
      <c r="U11" s="2"/>
      <c r="V11" s="2"/>
    </row>
    <row r="12" spans="1:2173" ht="28.8" customHeight="1">
      <c r="B12" s="469"/>
      <c r="C12" s="470"/>
      <c r="D12" s="474"/>
      <c r="E12" s="475"/>
      <c r="F12" s="475"/>
      <c r="G12" s="476"/>
      <c r="H12" s="343" t="str">
        <f>IF(G12=0," ",(G12/$G$30))</f>
        <v xml:space="preserve"> </v>
      </c>
      <c r="I12" s="477"/>
      <c r="J12" s="463" t="str">
        <f>IF(I12=0," ",(I12/$I$30))</f>
        <v xml:space="preserve"> </v>
      </c>
      <c r="O12" s="2"/>
      <c r="P12" s="2"/>
      <c r="Q12" s="2"/>
      <c r="R12" s="2"/>
      <c r="S12" s="2"/>
      <c r="T12" s="2"/>
      <c r="U12" s="2"/>
      <c r="V12" s="2"/>
    </row>
    <row r="13" spans="1:2173" ht="28.8" customHeight="1">
      <c r="B13" s="469"/>
      <c r="C13" s="470"/>
      <c r="D13" s="470"/>
      <c r="E13" s="472"/>
      <c r="F13" s="472"/>
      <c r="G13" s="473"/>
      <c r="H13" s="343" t="str">
        <f t="shared" si="0"/>
        <v xml:space="preserve"> </v>
      </c>
      <c r="I13" s="473"/>
      <c r="J13" s="463" t="str">
        <f t="shared" si="1"/>
        <v xml:space="preserve"> </v>
      </c>
      <c r="O13" s="2"/>
      <c r="P13" s="2"/>
      <c r="Q13" s="2"/>
      <c r="R13" s="2"/>
      <c r="S13" s="2"/>
      <c r="T13" s="2"/>
      <c r="U13" s="2"/>
      <c r="V13" s="2"/>
    </row>
    <row r="14" spans="1:2173" ht="28.8" customHeight="1">
      <c r="B14" s="469"/>
      <c r="C14" s="470"/>
      <c r="D14" s="470"/>
      <c r="E14" s="472"/>
      <c r="F14" s="472"/>
      <c r="G14" s="473"/>
      <c r="H14" s="343" t="str">
        <f t="shared" si="0"/>
        <v xml:space="preserve"> </v>
      </c>
      <c r="I14" s="473"/>
      <c r="J14" s="463" t="str">
        <f t="shared" si="1"/>
        <v xml:space="preserve"> </v>
      </c>
      <c r="O14" s="2"/>
      <c r="P14" s="2"/>
      <c r="Q14" s="2"/>
      <c r="R14" s="2"/>
      <c r="S14" s="2"/>
      <c r="T14" s="2"/>
      <c r="U14" s="2"/>
      <c r="V14" s="2"/>
    </row>
    <row r="15" spans="1:2173" ht="28.8" customHeight="1">
      <c r="B15" s="469"/>
      <c r="C15" s="470"/>
      <c r="D15" s="470"/>
      <c r="E15" s="472"/>
      <c r="F15" s="472"/>
      <c r="G15" s="473"/>
      <c r="H15" s="343" t="str">
        <f t="shared" si="0"/>
        <v xml:space="preserve"> </v>
      </c>
      <c r="I15" s="473"/>
      <c r="J15" s="463" t="str">
        <f t="shared" si="1"/>
        <v xml:space="preserve"> </v>
      </c>
      <c r="O15" s="2"/>
      <c r="P15" s="2"/>
      <c r="Q15" s="2"/>
      <c r="R15" s="2"/>
      <c r="S15" s="2"/>
      <c r="T15" s="2"/>
      <c r="U15" s="2"/>
      <c r="V15" s="2"/>
    </row>
    <row r="16" spans="1:2173" ht="28.8" customHeight="1">
      <c r="B16" s="469"/>
      <c r="C16" s="470"/>
      <c r="D16" s="470"/>
      <c r="E16" s="472"/>
      <c r="F16" s="472"/>
      <c r="G16" s="473"/>
      <c r="H16" s="343" t="str">
        <f t="shared" si="0"/>
        <v xml:space="preserve"> </v>
      </c>
      <c r="I16" s="473"/>
      <c r="J16" s="463" t="str">
        <f t="shared" si="1"/>
        <v xml:space="preserve"> </v>
      </c>
      <c r="O16" s="2"/>
      <c r="P16" s="2"/>
      <c r="Q16" s="2"/>
      <c r="R16" s="2"/>
      <c r="S16" s="2"/>
      <c r="T16" s="2"/>
      <c r="U16" s="2"/>
      <c r="V16" s="2"/>
    </row>
    <row r="17" spans="2:22" ht="28.8" customHeight="1">
      <c r="B17" s="469"/>
      <c r="C17" s="470"/>
      <c r="D17" s="470"/>
      <c r="E17" s="472"/>
      <c r="F17" s="472"/>
      <c r="G17" s="473"/>
      <c r="H17" s="343" t="str">
        <f t="shared" si="0"/>
        <v xml:space="preserve"> </v>
      </c>
      <c r="I17" s="473"/>
      <c r="J17" s="463" t="str">
        <f t="shared" si="1"/>
        <v xml:space="preserve"> </v>
      </c>
      <c r="O17" s="2"/>
      <c r="P17" s="2"/>
      <c r="Q17" s="2"/>
      <c r="R17" s="2"/>
      <c r="S17" s="2"/>
      <c r="T17" s="2"/>
      <c r="U17" s="2"/>
      <c r="V17" s="2"/>
    </row>
    <row r="18" spans="2:22" ht="28.8" customHeight="1">
      <c r="B18" s="469"/>
      <c r="C18" s="470"/>
      <c r="D18" s="470"/>
      <c r="E18" s="472"/>
      <c r="F18" s="472"/>
      <c r="G18" s="473"/>
      <c r="H18" s="343" t="str">
        <f t="shared" si="0"/>
        <v xml:space="preserve"> </v>
      </c>
      <c r="I18" s="473"/>
      <c r="J18" s="463" t="str">
        <f t="shared" si="1"/>
        <v xml:space="preserve"> </v>
      </c>
      <c r="O18" s="2"/>
      <c r="P18" s="2"/>
      <c r="Q18" s="2"/>
      <c r="R18" s="2"/>
      <c r="S18" s="2"/>
      <c r="T18" s="2"/>
      <c r="U18" s="2"/>
      <c r="V18" s="2"/>
    </row>
    <row r="19" spans="2:22" ht="28.8" customHeight="1">
      <c r="B19" s="469"/>
      <c r="C19" s="470"/>
      <c r="D19" s="470"/>
      <c r="E19" s="472"/>
      <c r="F19" s="472"/>
      <c r="G19" s="473"/>
      <c r="H19" s="343" t="str">
        <f t="shared" si="0"/>
        <v xml:space="preserve"> </v>
      </c>
      <c r="I19" s="473"/>
      <c r="J19" s="463" t="str">
        <f t="shared" si="1"/>
        <v xml:space="preserve"> </v>
      </c>
      <c r="O19" s="2"/>
      <c r="P19" s="2"/>
      <c r="Q19" s="2"/>
      <c r="R19" s="2"/>
      <c r="S19" s="2"/>
      <c r="T19" s="2"/>
      <c r="U19" s="2"/>
      <c r="V19" s="2"/>
    </row>
    <row r="20" spans="2:22" ht="28.8" customHeight="1">
      <c r="B20" s="469"/>
      <c r="C20" s="470"/>
      <c r="D20" s="470"/>
      <c r="E20" s="472"/>
      <c r="F20" s="472"/>
      <c r="G20" s="473"/>
      <c r="H20" s="343" t="str">
        <f t="shared" si="0"/>
        <v xml:space="preserve"> </v>
      </c>
      <c r="I20" s="473"/>
      <c r="J20" s="463" t="str">
        <f t="shared" si="1"/>
        <v xml:space="preserve"> </v>
      </c>
      <c r="O20" s="2"/>
      <c r="P20" s="2"/>
      <c r="Q20" s="2"/>
      <c r="R20" s="2"/>
      <c r="S20" s="2"/>
      <c r="T20" s="2"/>
      <c r="U20" s="2"/>
      <c r="V20" s="2"/>
    </row>
    <row r="21" spans="2:22" ht="28.8" customHeight="1">
      <c r="B21" s="469"/>
      <c r="C21" s="470"/>
      <c r="D21" s="470"/>
      <c r="E21" s="472"/>
      <c r="F21" s="472"/>
      <c r="G21" s="473"/>
      <c r="H21" s="343" t="str">
        <f t="shared" si="0"/>
        <v xml:space="preserve"> </v>
      </c>
      <c r="I21" s="473"/>
      <c r="J21" s="463" t="str">
        <f t="shared" si="1"/>
        <v xml:space="preserve"> </v>
      </c>
      <c r="O21" s="2"/>
      <c r="P21" s="2"/>
      <c r="Q21" s="2"/>
      <c r="R21" s="2"/>
      <c r="S21" s="2"/>
      <c r="T21" s="2"/>
      <c r="U21" s="2"/>
      <c r="V21" s="2"/>
    </row>
    <row r="22" spans="2:22" ht="28.8" customHeight="1">
      <c r="B22" s="469"/>
      <c r="C22" s="470"/>
      <c r="D22" s="470"/>
      <c r="E22" s="472"/>
      <c r="F22" s="472"/>
      <c r="G22" s="473"/>
      <c r="H22" s="343" t="str">
        <f t="shared" si="0"/>
        <v xml:space="preserve"> </v>
      </c>
      <c r="I22" s="473"/>
      <c r="J22" s="463" t="str">
        <f t="shared" si="1"/>
        <v xml:space="preserve"> </v>
      </c>
      <c r="O22" s="2"/>
      <c r="P22" s="2"/>
      <c r="Q22" s="2"/>
      <c r="R22" s="2"/>
      <c r="S22" s="2"/>
      <c r="T22" s="2"/>
      <c r="U22" s="2"/>
      <c r="V22" s="2"/>
    </row>
    <row r="23" spans="2:22" ht="28.8" customHeight="1">
      <c r="B23" s="469"/>
      <c r="C23" s="470"/>
      <c r="D23" s="470"/>
      <c r="E23" s="472"/>
      <c r="F23" s="472"/>
      <c r="G23" s="473"/>
      <c r="H23" s="343" t="str">
        <f t="shared" si="0"/>
        <v xml:space="preserve"> </v>
      </c>
      <c r="I23" s="473"/>
      <c r="J23" s="463" t="str">
        <f t="shared" si="1"/>
        <v xml:space="preserve"> </v>
      </c>
      <c r="O23" s="2"/>
      <c r="P23" s="2"/>
      <c r="Q23" s="2"/>
      <c r="R23" s="2"/>
      <c r="S23" s="2"/>
      <c r="T23" s="2"/>
      <c r="U23" s="2"/>
      <c r="V23" s="2"/>
    </row>
    <row r="24" spans="2:22" ht="28.8" customHeight="1">
      <c r="B24" s="469"/>
      <c r="C24" s="470"/>
      <c r="D24" s="470"/>
      <c r="E24" s="472"/>
      <c r="F24" s="472"/>
      <c r="G24" s="473"/>
      <c r="H24" s="343" t="str">
        <f t="shared" si="0"/>
        <v xml:space="preserve"> </v>
      </c>
      <c r="I24" s="473"/>
      <c r="J24" s="463" t="str">
        <f t="shared" si="1"/>
        <v xml:space="preserve"> </v>
      </c>
      <c r="O24" s="2"/>
      <c r="P24" s="2"/>
      <c r="Q24" s="2"/>
      <c r="R24" s="2"/>
      <c r="S24" s="2"/>
      <c r="T24" s="2"/>
      <c r="U24" s="2"/>
      <c r="V24" s="2"/>
    </row>
    <row r="25" spans="2:22" ht="28.8" customHeight="1">
      <c r="B25" s="469"/>
      <c r="C25" s="470"/>
      <c r="D25" s="470"/>
      <c r="E25" s="472"/>
      <c r="F25" s="472"/>
      <c r="G25" s="473"/>
      <c r="H25" s="343" t="str">
        <f t="shared" si="0"/>
        <v xml:space="preserve"> </v>
      </c>
      <c r="I25" s="473"/>
      <c r="J25" s="463" t="str">
        <f t="shared" si="1"/>
        <v xml:space="preserve"> </v>
      </c>
      <c r="O25" s="2"/>
      <c r="P25" s="2"/>
      <c r="Q25" s="2"/>
      <c r="R25" s="2"/>
      <c r="S25" s="2"/>
      <c r="T25" s="2"/>
      <c r="U25" s="2"/>
      <c r="V25" s="2"/>
    </row>
    <row r="26" spans="2:22" ht="28.8" customHeight="1">
      <c r="B26" s="469"/>
      <c r="C26" s="470"/>
      <c r="D26" s="470"/>
      <c r="E26" s="472"/>
      <c r="F26" s="472"/>
      <c r="G26" s="473"/>
      <c r="H26" s="343" t="str">
        <f t="shared" si="0"/>
        <v xml:space="preserve"> </v>
      </c>
      <c r="I26" s="473"/>
      <c r="J26" s="463" t="str">
        <f t="shared" si="1"/>
        <v xml:space="preserve"> </v>
      </c>
      <c r="O26" s="2"/>
      <c r="P26" s="2"/>
      <c r="Q26" s="2"/>
      <c r="R26" s="2"/>
      <c r="S26" s="2"/>
      <c r="T26" s="2"/>
      <c r="U26" s="2"/>
      <c r="V26" s="2"/>
    </row>
    <row r="27" spans="2:22" ht="28.8" customHeight="1">
      <c r="B27" s="469"/>
      <c r="C27" s="470"/>
      <c r="D27" s="474"/>
      <c r="E27" s="475"/>
      <c r="F27" s="475"/>
      <c r="G27" s="476"/>
      <c r="H27" s="343" t="str">
        <f t="shared" si="0"/>
        <v xml:space="preserve"> </v>
      </c>
      <c r="I27" s="477"/>
      <c r="J27" s="463" t="str">
        <f t="shared" si="1"/>
        <v xml:space="preserve"> </v>
      </c>
      <c r="O27" s="2"/>
      <c r="P27" s="2"/>
      <c r="Q27" s="2"/>
      <c r="R27" s="2"/>
      <c r="S27" s="2"/>
      <c r="T27" s="2"/>
      <c r="U27" s="2"/>
      <c r="V27" s="2"/>
    </row>
    <row r="28" spans="2:22" ht="28.8" customHeight="1">
      <c r="B28" s="469"/>
      <c r="C28" s="470"/>
      <c r="D28" s="474"/>
      <c r="E28" s="475"/>
      <c r="F28" s="475"/>
      <c r="G28" s="476"/>
      <c r="H28" s="343" t="str">
        <f t="shared" si="0"/>
        <v xml:space="preserve"> </v>
      </c>
      <c r="I28" s="477"/>
      <c r="J28" s="463" t="str">
        <f t="shared" si="1"/>
        <v xml:space="preserve"> </v>
      </c>
      <c r="O28" s="2"/>
      <c r="P28" s="2"/>
      <c r="Q28" s="2"/>
      <c r="R28" s="2"/>
      <c r="S28" s="2"/>
      <c r="T28" s="2"/>
      <c r="U28" s="2"/>
      <c r="V28" s="2"/>
    </row>
    <row r="29" spans="2:22" ht="28.2" customHeight="1">
      <c r="B29" s="478"/>
      <c r="C29" s="479"/>
      <c r="D29" s="480"/>
      <c r="E29" s="481"/>
      <c r="F29" s="481"/>
      <c r="G29" s="482"/>
      <c r="H29" s="467" t="str">
        <f t="shared" si="0"/>
        <v xml:space="preserve"> </v>
      </c>
      <c r="I29" s="483"/>
      <c r="J29" s="468" t="str">
        <f t="shared" si="1"/>
        <v xml:space="preserve"> </v>
      </c>
      <c r="O29" s="2"/>
      <c r="P29" s="2"/>
      <c r="Q29" s="2"/>
      <c r="R29" s="2"/>
      <c r="S29" s="2"/>
      <c r="T29" s="2"/>
      <c r="U29" s="2"/>
      <c r="V29" s="2"/>
    </row>
    <row r="30" spans="2:22" ht="36" customHeight="1" thickBot="1">
      <c r="B30" s="102"/>
      <c r="C30" s="103"/>
      <c r="D30" s="103"/>
      <c r="E30" s="103"/>
      <c r="F30" s="104"/>
      <c r="G30" s="341">
        <f xml:space="preserve"> SUM(G8:G29)</f>
        <v>0</v>
      </c>
      <c r="H30" s="106">
        <f>SUM(H8:H29)</f>
        <v>0</v>
      </c>
      <c r="I30" s="342">
        <f>SUM(I8:I29)</f>
        <v>0</v>
      </c>
      <c r="J30" s="105">
        <f>SUM(J8:J29)</f>
        <v>0</v>
      </c>
    </row>
  </sheetData>
  <dataConsolidate/>
  <mergeCells count="3">
    <mergeCell ref="B5:J5"/>
    <mergeCell ref="B1:J1"/>
    <mergeCell ref="B3:J3"/>
  </mergeCells>
  <conditionalFormatting sqref="J30">
    <cfRule type="expression" dxfId="124" priority="8" stopIfTrue="1">
      <formula>$I$30=0</formula>
    </cfRule>
  </conditionalFormatting>
  <conditionalFormatting sqref="H30">
    <cfRule type="expression" dxfId="123" priority="7" stopIfTrue="1">
      <formula>$G$30=0</formula>
    </cfRule>
  </conditionalFormatting>
  <conditionalFormatting sqref="H30 J30">
    <cfRule type="cellIs" dxfId="122" priority="9" operator="equal">
      <formula>100%</formula>
    </cfRule>
    <cfRule type="cellIs" dxfId="121" priority="10" operator="notEqual">
      <formula>100%</formula>
    </cfRule>
  </conditionalFormatting>
  <dataValidations count="1">
    <dataValidation type="list" allowBlank="1" showInputMessage="1" showErrorMessage="1" sqref="C8:C29" xr:uid="{017B9498-DDEE-4946-B7F7-1AF7F46549F8}">
      <formula1>INDIRECT(B8)</formula1>
    </dataValidation>
  </dataValidations>
  <pageMargins left="0.70866141732283472" right="0.70866141732283472" top="0.74803149606299213" bottom="0.74803149606299213" header="0.31496062992125984" footer="0.31496062992125984"/>
  <pageSetup scale="51" fitToHeight="2" orientation="landscape" r:id="rId1"/>
  <rowBreaks count="1" manualBreakCount="1">
    <brk id="4" min="1" max="8" man="1"/>
  </rowBreaks>
  <drawing r:id="rId2"/>
  <legacy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expression" priority="4" id="{D52F6CD2-D966-4445-8553-C7F39545C47D}">
            <xm:f>AND('B. Project Budget'!$H$19=0,$I$30=0)</xm:f>
            <x14:dxf>
              <font>
                <b/>
                <i val="0"/>
                <color theme="0"/>
              </font>
              <fill>
                <patternFill>
                  <bgColor theme="4" tint="-0.24994659260841701"/>
                </patternFill>
              </fill>
            </x14:dxf>
          </x14:cfRule>
          <x14:cfRule type="cellIs" priority="5" operator="equal" id="{E7A60B7F-C3EB-4246-B43F-B2E17763AD44}">
            <xm:f>'B. Project Budget'!$H$19</xm:f>
            <x14:dxf>
              <font>
                <b/>
                <i val="0"/>
              </font>
              <fill>
                <patternFill>
                  <bgColor theme="9" tint="0.39994506668294322"/>
                </patternFill>
              </fill>
            </x14:dxf>
          </x14:cfRule>
          <x14:cfRule type="cellIs" priority="6" operator="notEqual" id="{8AA6B864-1AA3-4D4A-908F-FC921296E55B}">
            <xm:f>'B. Project Budget'!$H$19</xm:f>
            <x14:dxf>
              <font>
                <b/>
                <i val="0"/>
                <color theme="0"/>
              </font>
              <fill>
                <patternFill>
                  <bgColor rgb="FFC00000"/>
                </patternFill>
              </fill>
            </x14:dxf>
          </x14:cfRule>
          <xm:sqref>I30</xm:sqref>
        </x14:conditionalFormatting>
        <x14:conditionalFormatting xmlns:xm="http://schemas.microsoft.com/office/excel/2006/main">
          <x14:cfRule type="expression" priority="1" id="{EC0B9440-9110-4850-880C-6341149D8C14}">
            <xm:f>AND('B. Project Budget'!$E$8=0,$G$30=0)</xm:f>
            <x14:dxf>
              <font>
                <b/>
                <i val="0"/>
                <color theme="0"/>
              </font>
              <fill>
                <patternFill>
                  <bgColor theme="4" tint="-0.24994659260841701"/>
                </patternFill>
              </fill>
            </x14:dxf>
          </x14:cfRule>
          <x14:cfRule type="cellIs" priority="2" operator="equal" id="{F251AB92-9B6D-47AD-96EB-DA9F9A62BB5E}">
            <xm:f>'B. Project Budget'!$H$8</xm:f>
            <x14:dxf>
              <font>
                <b/>
                <i val="0"/>
                <color auto="1"/>
              </font>
              <fill>
                <patternFill>
                  <bgColor theme="9" tint="0.39994506668294322"/>
                </patternFill>
              </fill>
            </x14:dxf>
          </x14:cfRule>
          <x14:cfRule type="cellIs" priority="3" operator="notEqual" id="{8F00D48E-C448-4F55-9858-491B19D3A96E}">
            <xm:f>'B. Project Budget'!$H$8</xm:f>
            <x14:dxf>
              <font>
                <b/>
                <i val="0"/>
                <color theme="0"/>
              </font>
              <fill>
                <patternFill>
                  <bgColor rgb="FFC00000"/>
                </patternFill>
              </fill>
            </x14:dxf>
          </x14:cfRule>
          <xm:sqref>G30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2620A8D5-3B5C-469A-9051-6755BFBEBF37}">
          <x14:formula1>
            <xm:f>ControlList!$B$22:$B$47</xm:f>
          </x14:formula1>
          <xm:sqref>B8:B29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AC1A4-CBBB-4AE9-A5FD-1D421C950D6B}">
  <sheetPr codeName="Sheet6">
    <tabColor theme="4" tint="-0.249977111117893"/>
  </sheetPr>
  <dimension ref="A1:R95"/>
  <sheetViews>
    <sheetView showGridLines="0" zoomScaleNormal="100" zoomScaleSheetLayoutView="100" workbookViewId="0">
      <selection activeCell="F24" sqref="F24"/>
    </sheetView>
  </sheetViews>
  <sheetFormatPr defaultRowHeight="14.4"/>
  <cols>
    <col min="1" max="1" width="4.6640625" customWidth="1"/>
    <col min="2" max="2" width="19.5546875" customWidth="1"/>
    <col min="3" max="3" width="28.5546875" customWidth="1"/>
    <col min="4" max="4" width="13.44140625" customWidth="1"/>
    <col min="5" max="5" width="14" customWidth="1"/>
    <col min="6" max="12" width="13.44140625" customWidth="1"/>
    <col min="13" max="13" width="5.88671875" customWidth="1"/>
    <col min="14" max="14" width="29.5546875" customWidth="1"/>
    <col min="15" max="15" width="36.5546875" customWidth="1"/>
  </cols>
  <sheetData>
    <row r="1" spans="1:18">
      <c r="A1" s="6"/>
      <c r="B1" s="6"/>
      <c r="C1" s="6"/>
      <c r="D1" s="6"/>
      <c r="E1" s="6"/>
      <c r="F1" s="6"/>
      <c r="G1" s="6"/>
      <c r="H1" s="6"/>
      <c r="I1" s="6"/>
      <c r="J1" s="6"/>
      <c r="K1" s="6"/>
      <c r="L1" s="6"/>
      <c r="M1" s="6"/>
    </row>
    <row r="2" spans="1:18" s="4" customFormat="1" ht="59.4" customHeight="1">
      <c r="A2" s="577" t="s">
        <v>283</v>
      </c>
      <c r="B2" s="577"/>
      <c r="C2" s="577"/>
      <c r="D2" s="577"/>
      <c r="E2" s="577"/>
      <c r="F2" s="577"/>
      <c r="G2" s="577"/>
      <c r="H2" s="577"/>
      <c r="I2" s="577"/>
      <c r="J2" s="577"/>
      <c r="K2" s="577"/>
      <c r="L2" s="577"/>
      <c r="M2" s="577"/>
      <c r="N2" s="5"/>
      <c r="O2" s="5"/>
      <c r="P2" s="5"/>
      <c r="Q2" s="5"/>
      <c r="R2" s="5"/>
    </row>
    <row r="3" spans="1:18" s="4" customFormat="1" ht="15.6" customHeight="1">
      <c r="A3" s="362"/>
      <c r="B3" s="362"/>
      <c r="C3" s="362"/>
      <c r="D3" s="362"/>
      <c r="E3" s="362"/>
      <c r="F3" s="362"/>
      <c r="G3" s="362"/>
      <c r="H3" s="362"/>
      <c r="I3" s="362"/>
      <c r="J3" s="362"/>
      <c r="K3" s="362"/>
      <c r="L3" s="362"/>
      <c r="M3" s="362"/>
      <c r="N3" s="5"/>
      <c r="O3" s="5"/>
      <c r="P3" s="5"/>
      <c r="Q3" s="5"/>
      <c r="R3" s="5"/>
    </row>
    <row r="4" spans="1:18" s="29" customFormat="1" ht="9.6" customHeight="1">
      <c r="A4" s="27"/>
      <c r="B4" s="28"/>
      <c r="C4" s="28"/>
      <c r="D4" s="28"/>
      <c r="E4" s="28"/>
      <c r="F4" s="28"/>
      <c r="G4" s="28"/>
      <c r="H4" s="28"/>
      <c r="I4" s="28"/>
      <c r="J4" s="28"/>
      <c r="K4" s="28"/>
      <c r="L4" s="28"/>
      <c r="M4" s="28"/>
      <c r="N4" s="30"/>
      <c r="O4" s="30"/>
      <c r="P4" s="30"/>
      <c r="Q4" s="30"/>
      <c r="R4" s="30"/>
    </row>
    <row r="5" spans="1:18" s="29" customFormat="1" ht="44.4" customHeight="1">
      <c r="A5" s="165"/>
      <c r="B5" s="584" t="s">
        <v>260</v>
      </c>
      <c r="C5" s="584"/>
      <c r="D5" s="584"/>
      <c r="E5" s="584"/>
      <c r="F5" s="584"/>
      <c r="G5" s="584"/>
      <c r="H5" s="584"/>
      <c r="I5" s="584"/>
      <c r="J5" s="584"/>
      <c r="K5" s="584"/>
      <c r="L5" s="584"/>
      <c r="M5" s="167"/>
      <c r="N5" s="30"/>
      <c r="O5" s="30"/>
      <c r="P5" s="30"/>
      <c r="Q5" s="30"/>
      <c r="R5" s="30"/>
    </row>
    <row r="6" spans="1:18" s="29" customFormat="1" ht="9" customHeight="1">
      <c r="A6" s="165"/>
      <c r="B6" s="160"/>
      <c r="C6" s="160"/>
      <c r="D6" s="160"/>
      <c r="E6" s="160"/>
      <c r="F6" s="160"/>
      <c r="G6" s="160"/>
      <c r="H6" s="160"/>
      <c r="I6" s="160"/>
      <c r="J6" s="160"/>
      <c r="K6" s="160"/>
      <c r="L6" s="160"/>
      <c r="M6" s="167"/>
      <c r="N6" s="30"/>
      <c r="O6" s="30"/>
      <c r="P6" s="30"/>
      <c r="Q6" s="30"/>
      <c r="R6" s="30"/>
    </row>
    <row r="7" spans="1:18" ht="17.399999999999999" customHeight="1">
      <c r="A7" s="578"/>
      <c r="B7" s="561" t="s">
        <v>10</v>
      </c>
      <c r="C7" s="562"/>
      <c r="D7" s="162" t="s">
        <v>7</v>
      </c>
      <c r="E7" s="162" t="s">
        <v>8</v>
      </c>
      <c r="F7" s="162" t="s">
        <v>9</v>
      </c>
      <c r="G7" s="26"/>
      <c r="H7" s="143"/>
      <c r="I7" s="143"/>
      <c r="J7" s="26"/>
      <c r="K7" s="143"/>
      <c r="L7" s="143"/>
      <c r="M7" s="6"/>
      <c r="N7" s="7"/>
      <c r="O7" s="7"/>
      <c r="P7" s="7"/>
      <c r="Q7" s="7"/>
      <c r="R7" s="7"/>
    </row>
    <row r="8" spans="1:18" ht="19.2" customHeight="1">
      <c r="A8" s="578"/>
      <c r="B8" s="563"/>
      <c r="C8" s="564"/>
      <c r="D8" s="155" t="s">
        <v>11</v>
      </c>
      <c r="E8" s="155" t="s">
        <v>11</v>
      </c>
      <c r="F8" s="155" t="s">
        <v>11</v>
      </c>
      <c r="G8" s="26"/>
      <c r="H8" s="137"/>
      <c r="I8" s="132"/>
      <c r="J8" s="26"/>
      <c r="K8" s="137"/>
      <c r="L8" s="132"/>
      <c r="M8" s="6"/>
      <c r="N8" s="7"/>
      <c r="O8" s="560"/>
      <c r="P8" s="7"/>
      <c r="Q8" s="7"/>
      <c r="R8" s="7"/>
    </row>
    <row r="9" spans="1:18">
      <c r="A9" s="578"/>
      <c r="B9" s="569" t="s">
        <v>91</v>
      </c>
      <c r="C9" s="153" t="s">
        <v>29</v>
      </c>
      <c r="D9" s="382">
        <f>SUMIF('C. Project Workplan'!C8:C29,"Single species",'C. Project Workplan'!E8:E29)</f>
        <v>0</v>
      </c>
      <c r="E9" s="382">
        <f>SUMIF('C. Project Workplan'!C8:C29,"Single species",'C. Project Workplan'!F8:F29)</f>
        <v>0</v>
      </c>
      <c r="F9" s="306">
        <f>SUM(D9,E9)</f>
        <v>0</v>
      </c>
      <c r="G9" s="26"/>
      <c r="H9" s="136"/>
      <c r="I9" s="136"/>
      <c r="J9" s="26"/>
      <c r="K9" s="136"/>
      <c r="L9" s="136"/>
      <c r="M9" s="9"/>
      <c r="N9" s="7"/>
      <c r="O9" s="560"/>
      <c r="P9" s="7"/>
      <c r="Q9" s="7"/>
      <c r="R9" s="7"/>
    </row>
    <row r="10" spans="1:18">
      <c r="A10" s="578"/>
      <c r="B10" s="570"/>
      <c r="C10" s="154" t="s">
        <v>30</v>
      </c>
      <c r="D10" s="383">
        <f>SUMIF('C. Project Workplan'!C8:C29,"Multi species",'C. Project Workplan'!E8:E29)</f>
        <v>0</v>
      </c>
      <c r="E10" s="383">
        <f>SUMIF('C. Project Workplan'!C8:C29,"Multi species",'C. Project Workplan'!F8:F29)</f>
        <v>0</v>
      </c>
      <c r="F10" s="307">
        <f>SUM(D10,E10)</f>
        <v>0</v>
      </c>
      <c r="G10" s="26"/>
      <c r="H10" s="136"/>
      <c r="I10" s="136"/>
      <c r="J10" s="26"/>
      <c r="K10" s="156"/>
      <c r="L10" s="136"/>
      <c r="M10" s="9"/>
      <c r="N10" s="7"/>
      <c r="O10" s="560"/>
      <c r="P10" s="7"/>
      <c r="Q10" s="7"/>
      <c r="R10" s="7"/>
    </row>
    <row r="11" spans="1:18">
      <c r="A11" s="578"/>
      <c r="B11" s="571"/>
      <c r="C11" s="215" t="s">
        <v>21</v>
      </c>
      <c r="D11" s="384">
        <f>SUM(D9:D10)</f>
        <v>0</v>
      </c>
      <c r="E11" s="384">
        <f t="shared" ref="E11:F11" si="0">SUM(E9:E10)</f>
        <v>0</v>
      </c>
      <c r="F11" s="384">
        <f t="shared" si="0"/>
        <v>0</v>
      </c>
      <c r="G11" s="26"/>
      <c r="H11" s="136"/>
      <c r="I11" s="136"/>
      <c r="J11" s="26"/>
      <c r="K11" s="136"/>
      <c r="L11" s="136"/>
      <c r="M11" s="9"/>
      <c r="N11" s="7"/>
      <c r="O11" s="560"/>
      <c r="P11" s="7"/>
      <c r="Q11" s="7"/>
      <c r="R11" s="7"/>
    </row>
    <row r="12" spans="1:18" ht="31.8" customHeight="1">
      <c r="A12" s="578"/>
      <c r="B12" s="345" t="s">
        <v>164</v>
      </c>
      <c r="C12" s="346" t="s">
        <v>225</v>
      </c>
      <c r="D12" s="385">
        <f>SUMIF('C. Project Workplan'!B8:B29,"Erosion_control",'C. Project Workplan'!E8:E29)</f>
        <v>0</v>
      </c>
      <c r="E12" s="385">
        <f>SUMIF('C. Project Workplan'!B8:B29,"Erosion_control",'C. Project Workplan'!F8:F29)</f>
        <v>0</v>
      </c>
      <c r="F12" s="386">
        <f>SUM(D12:E12)</f>
        <v>0</v>
      </c>
      <c r="G12" s="26"/>
      <c r="H12" s="136"/>
      <c r="I12" s="136"/>
      <c r="J12" s="26"/>
      <c r="K12" s="136"/>
      <c r="L12" s="136"/>
      <c r="M12" s="9"/>
      <c r="N12" s="7"/>
      <c r="O12" s="560"/>
      <c r="P12" s="7"/>
      <c r="Q12" s="7"/>
      <c r="R12" s="7"/>
    </row>
    <row r="13" spans="1:18" ht="14.4" customHeight="1">
      <c r="A13" s="578"/>
      <c r="B13" s="579" t="s">
        <v>64</v>
      </c>
      <c r="C13" s="107" t="s">
        <v>18</v>
      </c>
      <c r="D13" s="387">
        <f>SUMIF('C. Project Workplan'!B8:B29,"Grassland_Conservation",'C. Project Workplan'!E8:E29)</f>
        <v>0</v>
      </c>
      <c r="E13" s="387">
        <f>SUMIF('C. Project Workplan'!B8:B29,"Grassland_Conservation",'C. Project Workplan'!F8:F29)</f>
        <v>0</v>
      </c>
      <c r="F13" s="145">
        <f>SUM(D13,E13)</f>
        <v>0</v>
      </c>
      <c r="G13" s="26"/>
      <c r="H13" s="133"/>
      <c r="I13" s="133"/>
      <c r="J13" s="26"/>
      <c r="K13" s="135"/>
      <c r="L13" s="135"/>
      <c r="M13" s="6"/>
      <c r="N13" s="7"/>
      <c r="O13" s="560"/>
      <c r="P13" s="7"/>
      <c r="Q13" s="7"/>
      <c r="R13" s="7"/>
    </row>
    <row r="14" spans="1:18" ht="14.4" customHeight="1">
      <c r="A14" s="578"/>
      <c r="B14" s="579"/>
      <c r="C14" s="108" t="s">
        <v>19</v>
      </c>
      <c r="D14" s="388">
        <f>SUMIF('C. Project Workplan'!B8:B29,"Grassland_Enhancement",'C. Project Workplan'!E8:E29)</f>
        <v>0</v>
      </c>
      <c r="E14" s="388">
        <f>SUMIF('C. Project Workplan'!B8:B29,"Grassland_Enhancement",'C. Project Workplan'!F8:F29)</f>
        <v>0</v>
      </c>
      <c r="F14" s="146">
        <f>SUM(D14,E14)</f>
        <v>0</v>
      </c>
      <c r="G14" s="26"/>
      <c r="H14" s="133"/>
      <c r="I14" s="133"/>
      <c r="J14" s="26"/>
      <c r="K14" s="135"/>
      <c r="L14" s="135"/>
      <c r="M14" s="6"/>
      <c r="N14" s="7"/>
      <c r="O14" s="560"/>
      <c r="P14" s="7"/>
      <c r="Q14" s="7"/>
      <c r="R14" s="7"/>
    </row>
    <row r="15" spans="1:18" ht="14.4" customHeight="1">
      <c r="A15" s="578"/>
      <c r="B15" s="579"/>
      <c r="C15" s="108" t="s">
        <v>20</v>
      </c>
      <c r="D15" s="389">
        <f>SUMIF('C. Project Workplan'!B8:B29,"Grassland_Restoration",'C. Project Workplan'!E8:E29)</f>
        <v>0</v>
      </c>
      <c r="E15" s="388">
        <f>SUMIF('C. Project Workplan'!B8:B29,"Grassland_Restoration",'C. Project Workplan'!F8:F29)</f>
        <v>0</v>
      </c>
      <c r="F15" s="146">
        <f>SUM(D15,E15)</f>
        <v>0</v>
      </c>
      <c r="G15" s="26"/>
      <c r="H15" s="133"/>
      <c r="I15" s="133"/>
      <c r="J15" s="26"/>
      <c r="K15" s="135"/>
      <c r="L15" s="135"/>
      <c r="M15" s="6"/>
      <c r="N15" s="7"/>
      <c r="O15" s="560"/>
      <c r="P15" s="7"/>
      <c r="Q15" s="7"/>
      <c r="R15" s="7"/>
    </row>
    <row r="16" spans="1:18" ht="14.4" customHeight="1">
      <c r="A16" s="578"/>
      <c r="B16" s="579"/>
      <c r="C16" s="206" t="s">
        <v>21</v>
      </c>
      <c r="D16" s="207">
        <f>SUM(D13:D15)</f>
        <v>0</v>
      </c>
      <c r="E16" s="208">
        <f>SUM(E13:E15)</f>
        <v>0</v>
      </c>
      <c r="F16" s="208">
        <f>SUM(F13:F15)</f>
        <v>0</v>
      </c>
      <c r="G16" s="26"/>
      <c r="H16" s="133"/>
      <c r="I16" s="133"/>
      <c r="J16" s="26"/>
      <c r="K16" s="135"/>
      <c r="L16" s="135"/>
      <c r="M16" s="6"/>
      <c r="N16" s="7"/>
      <c r="O16" s="560"/>
      <c r="P16" s="7"/>
      <c r="Q16" s="7"/>
      <c r="R16" s="7"/>
    </row>
    <row r="17" spans="1:18" ht="14.4" customHeight="1">
      <c r="A17" s="578"/>
      <c r="B17" s="572" t="s">
        <v>22</v>
      </c>
      <c r="C17" s="109" t="s">
        <v>18</v>
      </c>
      <c r="D17" s="390">
        <f>SUMIF('C. Project Workplan'!B8:B29,"Riparian_Conservation",'C. Project Workplan'!E8:E29)</f>
        <v>0</v>
      </c>
      <c r="E17" s="390">
        <f>SUMIF('C. Project Workplan'!B8:B29,"Riparian_Conservation",'C. Project Workplan'!F8:F29)</f>
        <v>0</v>
      </c>
      <c r="F17" s="147">
        <f>SUM(D17,E17)</f>
        <v>0</v>
      </c>
      <c r="G17" s="26"/>
      <c r="H17" s="133"/>
      <c r="I17" s="133"/>
      <c r="J17" s="26"/>
      <c r="K17" s="135"/>
      <c r="L17" s="135"/>
      <c r="M17" s="9"/>
      <c r="N17" s="7"/>
      <c r="O17" s="7"/>
      <c r="P17" s="7"/>
      <c r="Q17" s="7"/>
      <c r="R17" s="7"/>
    </row>
    <row r="18" spans="1:18" ht="14.4" customHeight="1">
      <c r="A18" s="578"/>
      <c r="B18" s="573"/>
      <c r="C18" s="110" t="s">
        <v>19</v>
      </c>
      <c r="D18" s="391">
        <f>SUMIF('C. Project Workplan'!B8:B29,"Riparian_Enhancement",'C. Project Workplan'!E8:E29)</f>
        <v>0</v>
      </c>
      <c r="E18" s="391">
        <f>SUMIF('C. Project Workplan'!B8:B29,"Riparian_Enhancement",'C. Project Workplan'!F8:F29)</f>
        <v>0</v>
      </c>
      <c r="F18" s="148">
        <f>SUM(D18,E18)</f>
        <v>0</v>
      </c>
      <c r="G18" s="26"/>
      <c r="H18" s="133"/>
      <c r="I18" s="133"/>
      <c r="J18" s="26"/>
      <c r="K18" s="135"/>
      <c r="L18" s="135"/>
      <c r="M18" s="9"/>
      <c r="N18" s="7"/>
      <c r="O18" s="7"/>
      <c r="P18" s="7"/>
      <c r="Q18" s="7"/>
      <c r="R18" s="7"/>
    </row>
    <row r="19" spans="1:18" ht="14.4" customHeight="1">
      <c r="A19" s="578"/>
      <c r="B19" s="573"/>
      <c r="C19" s="114" t="s">
        <v>20</v>
      </c>
      <c r="D19" s="391">
        <f>SUMIF('C. Project Workplan'!B8:B29,"Riparian_Restoration",'C. Project Workplan'!E8:E29)</f>
        <v>0</v>
      </c>
      <c r="E19" s="391">
        <f>SUMIF('C. Project Workplan'!B8:B29,"Riparian_Restoration",'C. Project Workplan'!F8:F29)</f>
        <v>0</v>
      </c>
      <c r="F19" s="148">
        <f>SUM(D19,E19)</f>
        <v>0</v>
      </c>
      <c r="G19" s="26"/>
      <c r="H19" s="133"/>
      <c r="I19" s="133"/>
      <c r="J19" s="26"/>
      <c r="K19" s="135"/>
      <c r="L19" s="135"/>
      <c r="M19" s="9"/>
      <c r="N19" s="7"/>
      <c r="O19" s="7"/>
      <c r="P19" s="7"/>
      <c r="Q19" s="7"/>
      <c r="R19" s="7"/>
    </row>
    <row r="20" spans="1:18" ht="14.4" customHeight="1">
      <c r="A20" s="578"/>
      <c r="B20" s="573"/>
      <c r="C20" s="347" t="s">
        <v>21</v>
      </c>
      <c r="D20" s="348">
        <f>SUM(D17:D19)</f>
        <v>0</v>
      </c>
      <c r="E20" s="348">
        <f>SUM(E17:E19)</f>
        <v>0</v>
      </c>
      <c r="F20" s="348">
        <f>SUM(F17:F19)</f>
        <v>0</v>
      </c>
      <c r="G20" s="26"/>
      <c r="H20" s="133"/>
      <c r="I20" s="133"/>
      <c r="J20" s="26"/>
      <c r="K20" s="135"/>
      <c r="L20" s="135"/>
      <c r="M20" s="9"/>
      <c r="N20" s="7"/>
      <c r="O20" s="7"/>
      <c r="P20" s="7"/>
      <c r="Q20" s="7"/>
      <c r="R20" s="7"/>
    </row>
    <row r="21" spans="1:18" ht="14.4" customHeight="1">
      <c r="A21" s="578"/>
      <c r="B21" s="574" t="s">
        <v>17</v>
      </c>
      <c r="C21" s="112" t="s">
        <v>18</v>
      </c>
      <c r="D21" s="392">
        <f>SUMIF('C. Project Workplan'!B8:B29,"Wetland_Conservation",'C. Project Workplan'!E8:E29)</f>
        <v>0</v>
      </c>
      <c r="E21" s="392">
        <f>SUMIF('C. Project Workplan'!B8:B29,"Wetland_Conservation",'C. Project Workplan'!F8:F29)</f>
        <v>0</v>
      </c>
      <c r="F21" s="150">
        <f>SUM(D21,E21)</f>
        <v>0</v>
      </c>
      <c r="G21" s="26"/>
      <c r="H21" s="138"/>
      <c r="I21" s="134"/>
      <c r="J21" s="26"/>
      <c r="K21" s="135"/>
      <c r="L21" s="135"/>
      <c r="M21" s="9"/>
      <c r="N21" s="7"/>
      <c r="O21" s="7"/>
      <c r="P21" s="7"/>
      <c r="Q21" s="7"/>
      <c r="R21" s="7"/>
    </row>
    <row r="22" spans="1:18" s="11" customFormat="1" ht="14.4" customHeight="1">
      <c r="A22" s="578"/>
      <c r="B22" s="575"/>
      <c r="C22" s="113" t="s">
        <v>19</v>
      </c>
      <c r="D22" s="393">
        <f>SUMIF('C. Project Workplan'!B8:B29,"Wetland_Enhancement",'C. Project Workplan'!E8:E29)</f>
        <v>0</v>
      </c>
      <c r="E22" s="393">
        <f>SUMIF('C. Project Workplan'!B8:B29,"Wetland_Enhancement",'C. Project Workplan'!F8:F29)</f>
        <v>0</v>
      </c>
      <c r="F22" s="151">
        <f>SUM(D22,E22)</f>
        <v>0</v>
      </c>
      <c r="G22" s="144"/>
      <c r="H22" s="138"/>
      <c r="I22" s="134"/>
      <c r="J22" s="144"/>
      <c r="K22" s="135"/>
      <c r="L22" s="135"/>
      <c r="M22" s="9"/>
      <c r="N22" s="10"/>
      <c r="O22" s="10"/>
      <c r="P22" s="10"/>
      <c r="Q22" s="10"/>
      <c r="R22" s="10"/>
    </row>
    <row r="23" spans="1:18" ht="14.4" customHeight="1">
      <c r="A23" s="578"/>
      <c r="B23" s="575"/>
      <c r="C23" s="113" t="s">
        <v>20</v>
      </c>
      <c r="D23" s="393">
        <f>SUMIF('C. Project Workplan'!B8:B29,"Wetland_Restoration",'C. Project Workplan'!E8:E29)</f>
        <v>0</v>
      </c>
      <c r="E23" s="393">
        <f>SUMIF('C. Project Workplan'!B8:B29,"Wetland_Restoration",'C. Project Workplan'!F8:F29)</f>
        <v>0</v>
      </c>
      <c r="F23" s="151">
        <f>SUM(D23,E23)</f>
        <v>0</v>
      </c>
      <c r="G23" s="26"/>
      <c r="H23" s="138"/>
      <c r="I23" s="134"/>
      <c r="J23" s="26"/>
      <c r="K23" s="135"/>
      <c r="L23" s="135"/>
      <c r="M23" s="9"/>
      <c r="N23" s="10"/>
      <c r="O23" s="12"/>
      <c r="P23" s="7"/>
      <c r="Q23" s="7"/>
      <c r="R23" s="7"/>
    </row>
    <row r="24" spans="1:18" ht="14.4" customHeight="1">
      <c r="A24" s="578"/>
      <c r="B24" s="576"/>
      <c r="C24" s="211" t="s">
        <v>21</v>
      </c>
      <c r="D24" s="212">
        <f>SUM(D21:D23)</f>
        <v>0</v>
      </c>
      <c r="E24" s="212">
        <f>SUM(E21:E23)</f>
        <v>0</v>
      </c>
      <c r="F24" s="213">
        <f>SUM(F21:F23)</f>
        <v>0</v>
      </c>
      <c r="G24" s="26"/>
      <c r="H24" s="139"/>
      <c r="I24" s="135"/>
      <c r="J24" s="26"/>
      <c r="K24" s="135"/>
      <c r="L24" s="135"/>
      <c r="M24" s="9"/>
      <c r="N24" s="7"/>
      <c r="O24" s="7"/>
      <c r="P24" s="7"/>
      <c r="Q24" s="7"/>
      <c r="R24" s="7"/>
    </row>
    <row r="25" spans="1:18" ht="14.4" customHeight="1">
      <c r="A25" s="578"/>
      <c r="B25" s="580" t="s">
        <v>65</v>
      </c>
      <c r="C25" s="109" t="s">
        <v>18</v>
      </c>
      <c r="D25" s="390">
        <f>SUMIF('C. Project Workplan'!B8:B29,"Wooded_Conservation",'C. Project Workplan'!E8:E29)</f>
        <v>0</v>
      </c>
      <c r="E25" s="390">
        <f>SUMIF('C. Project Workplan'!B8:B29,"Wooded_Conservation",'C. Project Workplan'!F8:F29)</f>
        <v>0</v>
      </c>
      <c r="F25" s="147">
        <f>SUM(D25,E25)</f>
        <v>0</v>
      </c>
      <c r="G25" s="26"/>
      <c r="H25" s="317"/>
      <c r="I25" s="133"/>
      <c r="J25" s="26"/>
      <c r="K25" s="135"/>
      <c r="L25" s="135"/>
      <c r="M25" s="6"/>
      <c r="N25" s="7"/>
      <c r="O25" s="48"/>
      <c r="P25" s="7"/>
      <c r="Q25" s="7"/>
      <c r="R25" s="7"/>
    </row>
    <row r="26" spans="1:18" ht="14.4" customHeight="1">
      <c r="A26" s="578"/>
      <c r="B26" s="580"/>
      <c r="C26" s="110" t="s">
        <v>19</v>
      </c>
      <c r="D26" s="391">
        <f>SUMIF('C. Project Workplan'!B8:B29,"Wooded_Enhancement",'C. Project Workplan'!E8:E29)</f>
        <v>0</v>
      </c>
      <c r="E26" s="391">
        <f>SUMIF('C. Project Workplan'!B8:B29,"Wooded_Enhancement",'C. Project Workplan'!F8:F29)</f>
        <v>0</v>
      </c>
      <c r="F26" s="148">
        <f>SUM(D26,E26)</f>
        <v>0</v>
      </c>
      <c r="G26" s="26"/>
      <c r="H26" s="133"/>
      <c r="I26" s="133"/>
      <c r="J26" s="26"/>
      <c r="K26" s="135"/>
      <c r="L26" s="135"/>
      <c r="M26" s="6"/>
      <c r="N26" s="7"/>
      <c r="O26" s="48"/>
      <c r="P26" s="7"/>
      <c r="Q26" s="7"/>
      <c r="R26" s="7"/>
    </row>
    <row r="27" spans="1:18" ht="14.4" customHeight="1">
      <c r="A27" s="578"/>
      <c r="B27" s="580"/>
      <c r="C27" s="111" t="s">
        <v>20</v>
      </c>
      <c r="D27" s="394">
        <f>SUMIF('C. Project Workplan'!B8:B29,"Wooded_Restoration",'C. Project Workplan'!E8:E29)</f>
        <v>0</v>
      </c>
      <c r="E27" s="395">
        <f>SUMIF('C. Project Workplan'!B8:B29,"Wooded_Restoration",'C. Project Workplan'!F8:F29)</f>
        <v>0</v>
      </c>
      <c r="F27" s="149">
        <f>SUM(D27,E27)</f>
        <v>0</v>
      </c>
      <c r="G27" s="26"/>
      <c r="H27" s="133"/>
      <c r="I27" s="133"/>
      <c r="J27" s="26"/>
      <c r="K27" s="135"/>
      <c r="L27" s="135"/>
      <c r="M27" s="6"/>
      <c r="N27" s="7"/>
      <c r="O27" s="7"/>
      <c r="P27" s="7"/>
      <c r="Q27" s="7"/>
      <c r="R27" s="7"/>
    </row>
    <row r="28" spans="1:18" ht="14.4" customHeight="1">
      <c r="A28" s="578"/>
      <c r="B28" s="580"/>
      <c r="C28" s="209" t="s">
        <v>21</v>
      </c>
      <c r="D28" s="210">
        <f>SUM(D25:D27)</f>
        <v>0</v>
      </c>
      <c r="E28" s="210">
        <f>SUM(E25:E27)</f>
        <v>0</v>
      </c>
      <c r="F28" s="210">
        <f>SUM(F25:F27)</f>
        <v>0</v>
      </c>
      <c r="G28" s="26"/>
      <c r="H28" s="133"/>
      <c r="I28" s="133"/>
      <c r="J28" s="26"/>
      <c r="K28" s="135"/>
      <c r="L28" s="135"/>
      <c r="M28" s="8"/>
      <c r="N28" s="7"/>
      <c r="O28" s="339"/>
      <c r="P28" s="7"/>
      <c r="Q28" s="7"/>
      <c r="R28" s="7"/>
    </row>
    <row r="29" spans="1:18" ht="16.95" customHeight="1">
      <c r="A29" s="578"/>
      <c r="B29" s="344"/>
      <c r="C29" s="115"/>
      <c r="D29" s="152"/>
      <c r="E29" s="152"/>
      <c r="F29" s="136"/>
      <c r="G29" s="26"/>
      <c r="H29" s="136"/>
      <c r="I29" s="136"/>
      <c r="J29" s="26"/>
      <c r="K29" s="136"/>
      <c r="L29" s="136"/>
      <c r="M29" s="9"/>
      <c r="N29" s="7"/>
      <c r="O29" s="7"/>
      <c r="P29" s="7"/>
      <c r="Q29" s="7"/>
      <c r="R29" s="7"/>
    </row>
    <row r="30" spans="1:18" ht="16.95" customHeight="1">
      <c r="A30" s="578"/>
      <c r="B30" s="565" t="s">
        <v>10</v>
      </c>
      <c r="C30" s="566"/>
      <c r="D30" s="366" t="s">
        <v>7</v>
      </c>
      <c r="E30" s="366" t="s">
        <v>8</v>
      </c>
      <c r="F30" s="340" t="s">
        <v>9</v>
      </c>
      <c r="G30" s="143"/>
      <c r="H30" s="26"/>
      <c r="I30" s="143"/>
      <c r="J30" s="26"/>
      <c r="K30" s="221"/>
      <c r="L30" s="136"/>
      <c r="M30" s="9"/>
      <c r="N30" s="7"/>
      <c r="O30" s="7"/>
      <c r="P30" s="7"/>
      <c r="Q30" s="7"/>
      <c r="R30" s="7"/>
    </row>
    <row r="31" spans="1:18" ht="20.399999999999999" customHeight="1">
      <c r="A31" s="578"/>
      <c r="B31" s="567"/>
      <c r="C31" s="568"/>
      <c r="D31" s="157" t="s">
        <v>32</v>
      </c>
      <c r="E31" s="157" t="s">
        <v>32</v>
      </c>
      <c r="F31" s="223" t="s">
        <v>32</v>
      </c>
      <c r="G31" s="26"/>
      <c r="H31" s="140"/>
      <c r="I31" s="26"/>
      <c r="J31" s="6"/>
      <c r="K31" s="6"/>
      <c r="L31" s="140"/>
      <c r="M31" s="9"/>
      <c r="N31" s="7"/>
      <c r="O31" s="7"/>
      <c r="P31" s="7"/>
      <c r="Q31" s="7"/>
      <c r="R31" s="7"/>
    </row>
    <row r="32" spans="1:18" ht="16.95" customHeight="1">
      <c r="A32" s="578"/>
      <c r="B32" s="585" t="s">
        <v>90</v>
      </c>
      <c r="C32" s="158" t="s">
        <v>222</v>
      </c>
      <c r="D32" s="396">
        <f>SUMIF('C. Project Workplan'!B8:B29,"Shelterbelt_Establishment",'C. Project Workplan'!E8:E29)</f>
        <v>0</v>
      </c>
      <c r="E32" s="396">
        <f>SUMIF('C. Project Workplan'!B8:B29,"Shelterbelt_Establishment",'C. Project Workplan'!F8:F29)</f>
        <v>0</v>
      </c>
      <c r="F32" s="224">
        <f>SUM(D32,E32)</f>
        <v>0</v>
      </c>
      <c r="G32" s="26"/>
      <c r="H32" s="142"/>
      <c r="I32" s="26"/>
      <c r="J32" s="6"/>
      <c r="K32" s="6"/>
      <c r="L32" s="142"/>
      <c r="M32" s="9"/>
      <c r="N32" s="7"/>
      <c r="O32" s="7"/>
      <c r="P32" s="7"/>
      <c r="Q32" s="7"/>
      <c r="R32" s="7"/>
    </row>
    <row r="33" spans="1:18" ht="16.95" customHeight="1">
      <c r="A33" s="578"/>
      <c r="B33" s="586"/>
      <c r="C33" s="161" t="s">
        <v>33</v>
      </c>
      <c r="D33" s="397">
        <f>SUMIF('C. Project Workplan'!B8:B29,"Shelterbelt_Enhancement",'C. Project Workplan'!E8:E29)</f>
        <v>0</v>
      </c>
      <c r="E33" s="397">
        <f>SUMIF('C. Project Workplan'!B8:B29,"Shelterbelt_Enhancement",'C. Project Workplan'!F8:F29)</f>
        <v>0</v>
      </c>
      <c r="F33" s="225">
        <f>SUM(D33,E33)</f>
        <v>0</v>
      </c>
      <c r="G33" s="26"/>
      <c r="H33" s="142"/>
      <c r="I33" s="26"/>
      <c r="J33" s="6"/>
      <c r="K33" s="6"/>
      <c r="L33" s="142"/>
      <c r="M33" s="9"/>
      <c r="N33" s="7"/>
      <c r="O33" s="7"/>
      <c r="P33" s="7"/>
      <c r="Q33" s="7"/>
      <c r="R33" s="7"/>
    </row>
    <row r="34" spans="1:18" ht="16.95" customHeight="1">
      <c r="A34" s="578"/>
      <c r="B34" s="587"/>
      <c r="C34" s="214" t="s">
        <v>27</v>
      </c>
      <c r="D34" s="398">
        <f>SUM(D32:D33)</f>
        <v>0</v>
      </c>
      <c r="E34" s="398">
        <f>SUM(E32:E33)</f>
        <v>0</v>
      </c>
      <c r="F34" s="399">
        <f>SUM(F32:F33)</f>
        <v>0</v>
      </c>
      <c r="G34" s="26"/>
      <c r="H34" s="159"/>
      <c r="I34" s="26"/>
      <c r="J34" s="6"/>
      <c r="K34" s="6"/>
      <c r="L34" s="142"/>
      <c r="M34" s="9"/>
      <c r="N34" s="7"/>
      <c r="O34" s="7"/>
      <c r="P34" s="7"/>
      <c r="Q34" s="7"/>
      <c r="R34" s="7"/>
    </row>
    <row r="35" spans="1:18" ht="16.95" customHeight="1">
      <c r="A35" s="578"/>
      <c r="B35" s="171"/>
      <c r="C35" s="164"/>
      <c r="D35" s="159"/>
      <c r="E35" s="159"/>
      <c r="F35" s="159"/>
      <c r="G35" s="159"/>
      <c r="H35" s="159"/>
      <c r="I35" s="159"/>
      <c r="J35" s="6"/>
      <c r="K35" s="6"/>
      <c r="L35" s="142"/>
      <c r="M35" s="9"/>
      <c r="N35" s="7"/>
      <c r="O35" s="7"/>
      <c r="P35" s="7"/>
      <c r="Q35" s="7"/>
      <c r="R35" s="7"/>
    </row>
    <row r="36" spans="1:18" ht="16.95" customHeight="1">
      <c r="A36" s="578"/>
      <c r="B36" s="565" t="s">
        <v>10</v>
      </c>
      <c r="C36" s="588"/>
      <c r="D36" s="589" t="s">
        <v>7</v>
      </c>
      <c r="E36" s="590"/>
      <c r="F36" s="591"/>
      <c r="G36" s="589" t="s">
        <v>8</v>
      </c>
      <c r="H36" s="590"/>
      <c r="I36" s="591"/>
      <c r="J36" s="589" t="s">
        <v>9</v>
      </c>
      <c r="K36" s="590"/>
      <c r="L36" s="591"/>
      <c r="M36" s="9"/>
      <c r="N36" s="7"/>
      <c r="O36" s="7"/>
      <c r="P36" s="7"/>
      <c r="Q36" s="7"/>
      <c r="R36" s="7"/>
    </row>
    <row r="37" spans="1:18" ht="25.2" customHeight="1">
      <c r="A37" s="578"/>
      <c r="B37" s="567"/>
      <c r="C37" s="568"/>
      <c r="D37" s="157" t="s">
        <v>11</v>
      </c>
      <c r="E37" s="157" t="s">
        <v>13</v>
      </c>
      <c r="F37" s="163" t="s">
        <v>12</v>
      </c>
      <c r="G37" s="157" t="s">
        <v>11</v>
      </c>
      <c r="H37" s="157" t="s">
        <v>13</v>
      </c>
      <c r="I37" s="163" t="s">
        <v>12</v>
      </c>
      <c r="J37" s="157" t="s">
        <v>11</v>
      </c>
      <c r="K37" s="157" t="s">
        <v>13</v>
      </c>
      <c r="L37" s="163" t="s">
        <v>12</v>
      </c>
      <c r="M37" s="9"/>
      <c r="N37" s="7"/>
      <c r="O37" s="7"/>
      <c r="P37" s="7"/>
      <c r="Q37" s="7"/>
      <c r="R37" s="7"/>
    </row>
    <row r="38" spans="1:18" ht="16.95" customHeight="1">
      <c r="A38" s="578"/>
      <c r="B38" s="581" t="s">
        <v>1</v>
      </c>
      <c r="C38" s="168" t="s">
        <v>24</v>
      </c>
      <c r="D38" s="400"/>
      <c r="E38" s="401">
        <f>SUMIF('C. Project Workplan'!C8:C29,"Temporary",'C. Project Workplan'!E8:E29)</f>
        <v>0</v>
      </c>
      <c r="F38" s="402"/>
      <c r="G38" s="400"/>
      <c r="H38" s="401">
        <f>SUMIF('C. Project Workplan'!C8:C29,"Temporary",'C. Project Workplan'!F8:F29)</f>
        <v>0</v>
      </c>
      <c r="I38" s="402"/>
      <c r="J38" s="351">
        <f>SUM(D38,G38)</f>
        <v>0</v>
      </c>
      <c r="K38" s="300">
        <f>SUM(E38,H38)</f>
        <v>0</v>
      </c>
      <c r="L38" s="355">
        <f>SUM(F38,I38)</f>
        <v>0</v>
      </c>
      <c r="M38" s="9"/>
      <c r="N38" s="7"/>
      <c r="O38" s="7"/>
      <c r="P38" s="7"/>
      <c r="Q38" s="7"/>
      <c r="R38" s="7"/>
    </row>
    <row r="39" spans="1:18" ht="16.95" customHeight="1">
      <c r="A39" s="578"/>
      <c r="B39" s="582"/>
      <c r="C39" s="169" t="s">
        <v>25</v>
      </c>
      <c r="D39" s="403"/>
      <c r="E39" s="404">
        <f>SUMIF('C. Project Workplan'!C8:C29,"Extended",'C. Project Workplan'!E8:E29)</f>
        <v>0</v>
      </c>
      <c r="F39" s="405"/>
      <c r="G39" s="403"/>
      <c r="H39" s="404">
        <f>SUMIF('C. Project Workplan'!C8:C29,"Extended",'C. Project Workplan'!F8:F29)</f>
        <v>0</v>
      </c>
      <c r="I39" s="405"/>
      <c r="J39" s="352">
        <f>SUM(D39,G39)</f>
        <v>0</v>
      </c>
      <c r="K39" s="301">
        <f t="shared" ref="J39:L40" si="1">SUM(E39,H39)</f>
        <v>0</v>
      </c>
      <c r="L39" s="356">
        <f t="shared" si="1"/>
        <v>0</v>
      </c>
      <c r="M39" s="9"/>
      <c r="N39" s="7"/>
      <c r="O39" s="7"/>
      <c r="P39" s="7"/>
      <c r="Q39" s="7"/>
      <c r="R39" s="7"/>
    </row>
    <row r="40" spans="1:18" ht="16.95" customHeight="1">
      <c r="A40" s="578"/>
      <c r="B40" s="582"/>
      <c r="C40" s="226" t="s">
        <v>26</v>
      </c>
      <c r="D40" s="406"/>
      <c r="E40" s="407">
        <f>SUMIF('C. Project Workplan'!C8:C29,"Permanent",'C. Project Workplan'!E8:E29)</f>
        <v>0</v>
      </c>
      <c r="F40" s="408"/>
      <c r="G40" s="409"/>
      <c r="H40" s="410">
        <f>SUMIF('C. Project Workplan'!C8:C29,"Permanent",'C. Project Workplan'!F8:F29)</f>
        <v>0</v>
      </c>
      <c r="I40" s="408"/>
      <c r="J40" s="353">
        <f t="shared" si="1"/>
        <v>0</v>
      </c>
      <c r="K40" s="302">
        <f t="shared" si="1"/>
        <v>0</v>
      </c>
      <c r="L40" s="357">
        <f t="shared" si="1"/>
        <v>0</v>
      </c>
      <c r="M40" s="9"/>
      <c r="N40" s="7"/>
      <c r="O40" s="7"/>
      <c r="P40" s="7"/>
      <c r="Q40" s="7"/>
      <c r="R40" s="7"/>
    </row>
    <row r="41" spans="1:18" ht="16.95" customHeight="1">
      <c r="A41" s="578"/>
      <c r="B41" s="583"/>
      <c r="C41" s="188" t="s">
        <v>27</v>
      </c>
      <c r="D41" s="349">
        <f>SUM(D38:D40)</f>
        <v>0</v>
      </c>
      <c r="E41" s="303">
        <f t="shared" ref="E41:K41" si="2">SUM(E38:E40)</f>
        <v>0</v>
      </c>
      <c r="F41" s="350">
        <f t="shared" si="2"/>
        <v>0</v>
      </c>
      <c r="G41" s="349">
        <f t="shared" si="2"/>
        <v>0</v>
      </c>
      <c r="H41" s="303">
        <f t="shared" si="2"/>
        <v>0</v>
      </c>
      <c r="I41" s="350">
        <f t="shared" si="2"/>
        <v>0</v>
      </c>
      <c r="J41" s="354">
        <f t="shared" si="2"/>
        <v>0</v>
      </c>
      <c r="K41" s="304">
        <f t="shared" si="2"/>
        <v>0</v>
      </c>
      <c r="L41" s="358">
        <f>SUM(L38:L40)</f>
        <v>0</v>
      </c>
      <c r="M41" s="9"/>
      <c r="N41" s="7"/>
      <c r="O41" s="7"/>
      <c r="P41" s="7"/>
      <c r="Q41" s="7"/>
      <c r="R41" s="7"/>
    </row>
    <row r="42" spans="1:18">
      <c r="A42" s="578"/>
      <c r="B42" s="13"/>
      <c r="C42" s="20"/>
      <c r="D42" s="170"/>
      <c r="E42" s="22"/>
      <c r="F42" s="377"/>
      <c r="G42" s="170"/>
      <c r="H42" s="22"/>
      <c r="I42" s="377"/>
      <c r="J42" s="170"/>
      <c r="K42" s="22"/>
      <c r="L42" s="377"/>
      <c r="M42" s="378"/>
      <c r="N42" s="7"/>
      <c r="O42" s="7"/>
      <c r="P42" s="7"/>
      <c r="Q42" s="7"/>
      <c r="R42" s="7"/>
    </row>
    <row r="43" spans="1:18" ht="32.4" customHeight="1">
      <c r="A43" s="174"/>
      <c r="B43" s="531" t="s">
        <v>295</v>
      </c>
      <c r="C43" s="531"/>
      <c r="D43" s="531"/>
      <c r="E43" s="531"/>
      <c r="F43" s="531"/>
      <c r="G43" s="531"/>
      <c r="H43" s="531"/>
      <c r="I43" s="531"/>
      <c r="J43" s="531"/>
      <c r="K43" s="531"/>
      <c r="L43" s="531"/>
      <c r="M43" s="6"/>
    </row>
    <row r="44" spans="1:18" ht="12" customHeight="1">
      <c r="A44" s="174"/>
      <c r="B44" s="160"/>
      <c r="C44" s="160"/>
      <c r="D44" s="160"/>
      <c r="E44" s="160"/>
      <c r="F44" s="160"/>
      <c r="G44" s="160"/>
      <c r="H44" s="160"/>
      <c r="I44" s="160"/>
      <c r="J44" s="160"/>
      <c r="K44" s="160"/>
      <c r="L44" s="160"/>
      <c r="M44" s="6"/>
    </row>
    <row r="45" spans="1:18" ht="18" customHeight="1">
      <c r="A45" s="174"/>
      <c r="B45" s="565" t="s">
        <v>154</v>
      </c>
      <c r="C45" s="566"/>
      <c r="D45" s="162" t="s">
        <v>7</v>
      </c>
      <c r="E45" s="162" t="s">
        <v>8</v>
      </c>
      <c r="F45" s="162" t="s">
        <v>9</v>
      </c>
      <c r="G45" s="160"/>
      <c r="H45" s="160"/>
      <c r="I45" s="160"/>
      <c r="J45" s="160"/>
      <c r="K45" s="160"/>
      <c r="L45" s="160"/>
      <c r="M45" s="6"/>
    </row>
    <row r="46" spans="1:18" ht="18" customHeight="1">
      <c r="A46" s="174"/>
      <c r="B46" s="567"/>
      <c r="C46" s="568"/>
      <c r="D46" s="155" t="s">
        <v>11</v>
      </c>
      <c r="E46" s="155" t="s">
        <v>11</v>
      </c>
      <c r="F46" s="155" t="s">
        <v>11</v>
      </c>
      <c r="G46" s="160"/>
      <c r="H46" s="160"/>
      <c r="I46" s="160"/>
      <c r="J46" s="160"/>
      <c r="K46" s="160"/>
      <c r="L46" s="160"/>
      <c r="M46" s="6"/>
    </row>
    <row r="47" spans="1:18" ht="14.4" customHeight="1">
      <c r="A47" s="174"/>
      <c r="B47" s="558" t="s">
        <v>216</v>
      </c>
      <c r="C47" s="559"/>
      <c r="D47" s="172">
        <f>SUMIF('C. Project Workplan'!C8:C29,"Bufferstrips",'C. Project Workplan'!E8:E29)</f>
        <v>0</v>
      </c>
      <c r="E47" s="172">
        <f>SUMIF('C. Project Workplan'!C8:C29,"Bufferstrips",'C. Project Workplan'!F8:F29)</f>
        <v>0</v>
      </c>
      <c r="F47" s="172">
        <f t="shared" ref="F47:F58" si="3">SUM(D47,E47)</f>
        <v>0</v>
      </c>
      <c r="G47" s="220"/>
      <c r="H47" s="220"/>
      <c r="I47" s="220"/>
      <c r="J47" s="220"/>
      <c r="K47" s="220"/>
      <c r="L47" s="220"/>
      <c r="M47" s="6"/>
    </row>
    <row r="48" spans="1:18" ht="14.4" customHeight="1">
      <c r="A48" s="174"/>
      <c r="B48" s="592" t="s">
        <v>96</v>
      </c>
      <c r="C48" s="592"/>
      <c r="D48" s="172">
        <f>SUMIF('C. Project Workplan'!C8:C29,"Delayed grazing",'C. Project Workplan'!E8:E29)</f>
        <v>0</v>
      </c>
      <c r="E48" s="172">
        <f>SUMIF('C. Project Workplan'!C8:C29,"Delayed grazing",'C. Project Workplan'!F8:F29)</f>
        <v>0</v>
      </c>
      <c r="F48" s="172">
        <f t="shared" si="3"/>
        <v>0</v>
      </c>
      <c r="G48" s="160"/>
      <c r="H48" s="160"/>
      <c r="I48" s="160"/>
      <c r="J48" s="160"/>
      <c r="K48" s="160"/>
      <c r="L48" s="160"/>
      <c r="M48" s="6"/>
    </row>
    <row r="49" spans="1:13" ht="14.4" customHeight="1">
      <c r="A49" s="174"/>
      <c r="B49" s="592" t="s">
        <v>95</v>
      </c>
      <c r="C49" s="592"/>
      <c r="D49" s="172">
        <f>SUMIF('C. Project Workplan'!C8:C29,"Delayed haying/mowing",'C. Project Workplan'!E8:E29)</f>
        <v>0</v>
      </c>
      <c r="E49" s="172">
        <f>SUMIF('C. Project Workplan'!C8:C29,"Delayed haying/mowing",'C. Project Workplan'!F8:F29)</f>
        <v>0</v>
      </c>
      <c r="F49" s="172">
        <f t="shared" si="3"/>
        <v>0</v>
      </c>
      <c r="G49" s="160"/>
      <c r="H49" s="160"/>
      <c r="I49" s="160"/>
      <c r="J49" s="160"/>
      <c r="K49" s="160"/>
      <c r="L49" s="160"/>
      <c r="M49" s="6"/>
    </row>
    <row r="50" spans="1:13" ht="14.4" customHeight="1">
      <c r="A50" s="174"/>
      <c r="B50" s="558" t="s">
        <v>211</v>
      </c>
      <c r="C50" s="559"/>
      <c r="D50" s="172">
        <f>SUMIF('C. Project Workplan'!C8:C29,"*Fencing*",'C. Project Workplan'!E8:E29)</f>
        <v>0</v>
      </c>
      <c r="E50" s="172">
        <f>SUMIF('C. Project Workplan'!C8:C29,"*Fencing*",'C. Project Workplan'!F8:F29)</f>
        <v>0</v>
      </c>
      <c r="F50" s="172">
        <f t="shared" si="3"/>
        <v>0</v>
      </c>
      <c r="G50" s="220"/>
      <c r="H50" s="220"/>
      <c r="I50" s="220"/>
      <c r="J50" s="220"/>
      <c r="K50" s="220"/>
      <c r="L50" s="220"/>
      <c r="M50" s="6"/>
    </row>
    <row r="51" spans="1:13" ht="14.4" customHeight="1">
      <c r="A51" s="174"/>
      <c r="B51" s="558" t="s">
        <v>224</v>
      </c>
      <c r="C51" s="559"/>
      <c r="D51" s="172">
        <f>SUMIF('C. Project Workplan'!C8:C29,"Grassed Waterways",'C. Project Workplan'!E8:E29)</f>
        <v>0</v>
      </c>
      <c r="E51" s="172">
        <f>SUMIF('C. Project Workplan'!C8:C29,"Grassed Waterways",'C. Project Workplan'!F8:F29)</f>
        <v>0</v>
      </c>
      <c r="F51" s="172">
        <f t="shared" si="3"/>
        <v>0</v>
      </c>
      <c r="G51" s="222"/>
      <c r="H51" s="222"/>
      <c r="I51" s="222"/>
      <c r="J51" s="222"/>
      <c r="K51" s="222"/>
      <c r="L51" s="222"/>
      <c r="M51" s="6"/>
    </row>
    <row r="52" spans="1:13" ht="14.4" customHeight="1">
      <c r="A52" s="174"/>
      <c r="B52" s="592" t="s">
        <v>98</v>
      </c>
      <c r="C52" s="592"/>
      <c r="D52" s="411"/>
      <c r="E52" s="172">
        <f>SUMIF('C. Project Workplan'!C8:C29,"Invasive species control (match only)",'C. Project Workplan'!F8:F29)</f>
        <v>0</v>
      </c>
      <c r="F52" s="175">
        <f t="shared" si="3"/>
        <v>0</v>
      </c>
      <c r="G52" s="160"/>
      <c r="H52" s="160"/>
      <c r="I52" s="160"/>
      <c r="J52" s="160"/>
      <c r="K52" s="160"/>
      <c r="L52" s="160"/>
      <c r="M52" s="6"/>
    </row>
    <row r="53" spans="1:13" ht="14.4" customHeight="1">
      <c r="A53" s="174"/>
      <c r="B53" s="558" t="s">
        <v>31</v>
      </c>
      <c r="C53" s="559"/>
      <c r="D53" s="172">
        <f>SUMIF('C. Project Workplan'!C8:C29,"*Livestock Crossing*",'C. Project Workplan'!E8:E29)</f>
        <v>0</v>
      </c>
      <c r="E53" s="172">
        <f>SUMIF('C. Project Workplan'!C8:C29,"*Livestock Crossing*",'C. Project Workplan'!F8:F29)</f>
        <v>0</v>
      </c>
      <c r="F53" s="172">
        <f t="shared" si="3"/>
        <v>0</v>
      </c>
      <c r="G53" s="222"/>
      <c r="H53" s="222"/>
      <c r="I53" s="222"/>
      <c r="J53" s="222"/>
      <c r="K53" s="222"/>
      <c r="L53" s="222"/>
      <c r="M53" s="6"/>
    </row>
    <row r="54" spans="1:13" ht="14.4" customHeight="1">
      <c r="A54" s="174"/>
      <c r="B54" s="558" t="s">
        <v>228</v>
      </c>
      <c r="C54" s="559"/>
      <c r="D54" s="172">
        <f>SUMIF('C. Project Workplan'!C8:C29,"Nest Tunnels Installation",'C. Project Workplan'!E8:E29)</f>
        <v>0</v>
      </c>
      <c r="E54" s="172">
        <f>SUMIF('C. Project Workplan'!C8:C29,"Nest Tunnels Installation",'C. Project Workplan'!F8:F29)</f>
        <v>0</v>
      </c>
      <c r="F54" s="172">
        <f t="shared" si="3"/>
        <v>0</v>
      </c>
      <c r="G54" s="222"/>
      <c r="H54" s="222"/>
      <c r="I54" s="222"/>
      <c r="J54" s="222"/>
      <c r="K54" s="222"/>
      <c r="L54" s="222"/>
      <c r="M54" s="6"/>
    </row>
    <row r="55" spans="1:13" ht="14.4" customHeight="1">
      <c r="A55" s="174"/>
      <c r="B55" s="558" t="s">
        <v>229</v>
      </c>
      <c r="C55" s="559"/>
      <c r="D55" s="172">
        <f>SUMIF('C. Project Workplan'!C8:C29,"Nest Tunnels Maintenance",'C. Project Workplan'!E8:E29)</f>
        <v>0</v>
      </c>
      <c r="E55" s="172">
        <f>SUMIF('C. Project Workplan'!C8:C29,"Nest Tunnels Maintenance",'C. Project Workplan'!F8:F29)</f>
        <v>0</v>
      </c>
      <c r="F55" s="172">
        <f t="shared" si="3"/>
        <v>0</v>
      </c>
      <c r="G55" s="222"/>
      <c r="H55" s="222"/>
      <c r="I55" s="222"/>
      <c r="J55" s="222"/>
      <c r="K55" s="222"/>
      <c r="L55" s="222"/>
      <c r="M55" s="6"/>
    </row>
    <row r="56" spans="1:13" ht="14.4" customHeight="1">
      <c r="A56" s="174"/>
      <c r="B56" s="592" t="s">
        <v>94</v>
      </c>
      <c r="C56" s="592"/>
      <c r="D56" s="172">
        <f>SUMIF('C. Project Workplan'!C8:C29,"Pasture improvement",'C. Project Workplan'!E8:E29)</f>
        <v>0</v>
      </c>
      <c r="E56" s="172">
        <f>SUMIF('C. Project Workplan'!C8:C29,"Pasture improvement",'C. Project Workplan'!F8:F29)</f>
        <v>0</v>
      </c>
      <c r="F56" s="172">
        <f t="shared" si="3"/>
        <v>0</v>
      </c>
      <c r="G56" s="160"/>
      <c r="H56" s="160"/>
      <c r="I56" s="160"/>
      <c r="J56" s="160"/>
      <c r="K56" s="160"/>
      <c r="L56" s="160"/>
      <c r="M56" s="6"/>
    </row>
    <row r="57" spans="1:13" ht="14.4" customHeight="1">
      <c r="A57" s="174"/>
      <c r="B57" s="558" t="s">
        <v>220</v>
      </c>
      <c r="C57" s="559"/>
      <c r="D57" s="172">
        <f>SUMIF('C. Project Workplan'!C8:C29,"Pollinator Habitat",'C. Project Workplan'!E8:E29)</f>
        <v>0</v>
      </c>
      <c r="E57" s="172">
        <f>SUMIF('C. Project Workplan'!C8:C29,"Pollinator Habitat",'C. Project Workplan'!F8:F29)</f>
        <v>0</v>
      </c>
      <c r="F57" s="172">
        <f t="shared" si="3"/>
        <v>0</v>
      </c>
      <c r="G57" s="220"/>
      <c r="H57" s="220"/>
      <c r="I57" s="220"/>
      <c r="J57" s="220"/>
      <c r="K57" s="220"/>
      <c r="L57" s="220"/>
      <c r="M57" s="6"/>
    </row>
    <row r="58" spans="1:13" ht="14.4" customHeight="1">
      <c r="A58" s="174"/>
      <c r="B58" s="593" t="s">
        <v>92</v>
      </c>
      <c r="C58" s="593"/>
      <c r="D58" s="172">
        <f>SUMIF('C. Project Workplan'!C8:C29,"Prescribed/controlled burn",'C. Project Workplan'!E8:E29)</f>
        <v>0</v>
      </c>
      <c r="E58" s="172">
        <f>SUMIF('C. Project Workplan'!C8:C29,"Prescribed/controlled burn",'C. Project Workplan'!F8:F29)</f>
        <v>0</v>
      </c>
      <c r="F58" s="172">
        <f t="shared" si="3"/>
        <v>0</v>
      </c>
      <c r="G58" s="160"/>
      <c r="H58" s="160"/>
      <c r="I58" s="160"/>
      <c r="J58" s="160"/>
      <c r="K58" s="160"/>
      <c r="L58" s="160"/>
      <c r="M58" s="6"/>
    </row>
    <row r="59" spans="1:13" ht="14.4" customHeight="1">
      <c r="A59" s="174"/>
      <c r="B59" s="592" t="s">
        <v>97</v>
      </c>
      <c r="C59" s="592"/>
      <c r="D59" s="172">
        <f>SUMIF('C. Project Workplan'!C8:C29,"SAR related BMP's",'C. Project Workplan'!E8:E29)</f>
        <v>0</v>
      </c>
      <c r="E59" s="172">
        <f>SUMIF('C. Project Workplan'!C8:C29,"SAR related BMP's",'C. Project Workplan'!F8:F29)</f>
        <v>0</v>
      </c>
      <c r="F59" s="172">
        <f t="shared" ref="F59" si="4">SUM(D59,E59)</f>
        <v>0</v>
      </c>
      <c r="G59" s="160"/>
      <c r="H59" s="160"/>
      <c r="I59" s="160"/>
      <c r="J59" s="160"/>
      <c r="K59" s="160"/>
      <c r="L59" s="160"/>
      <c r="M59" s="6"/>
    </row>
    <row r="60" spans="1:13" ht="14.4" customHeight="1">
      <c r="A60" s="174"/>
      <c r="B60" s="592" t="s">
        <v>271</v>
      </c>
      <c r="C60" s="592"/>
      <c r="D60" s="172">
        <f>SUMIF('C. Project Workplan'!C8:C29,"*Shrub*",'C. Project Workplan'!E8:E29)</f>
        <v>0</v>
      </c>
      <c r="E60" s="172">
        <f>SUMIF('C. Project Workplan'!C8:C29,"*Shrub*",'C. Project Workplan'!F8:F29)</f>
        <v>0</v>
      </c>
      <c r="F60" s="172">
        <f>SUM(D60,E60)</f>
        <v>0</v>
      </c>
      <c r="G60" s="160"/>
      <c r="H60" s="160"/>
      <c r="I60" s="160"/>
      <c r="J60" s="160"/>
      <c r="K60" s="160"/>
      <c r="L60" s="160"/>
      <c r="M60" s="6"/>
    </row>
    <row r="61" spans="1:13" ht="18" customHeight="1">
      <c r="A61" s="174"/>
      <c r="B61" s="160"/>
      <c r="C61" s="160"/>
      <c r="D61" s="412"/>
      <c r="E61" s="412"/>
      <c r="F61" s="412"/>
      <c r="G61" s="160"/>
      <c r="H61" s="160"/>
      <c r="I61" s="160"/>
      <c r="J61" s="160"/>
      <c r="K61" s="160"/>
      <c r="L61" s="160"/>
      <c r="M61" s="6"/>
    </row>
    <row r="62" spans="1:13" ht="12.75" customHeight="1">
      <c r="A62" s="174"/>
      <c r="B62" s="116"/>
      <c r="C62" s="21"/>
      <c r="D62" s="173"/>
      <c r="E62" s="23"/>
      <c r="F62" s="173"/>
      <c r="G62" s="173"/>
      <c r="H62" s="23"/>
      <c r="I62" s="173"/>
      <c r="J62" s="173"/>
      <c r="K62" s="23"/>
      <c r="L62" s="173"/>
      <c r="M62" s="6"/>
    </row>
    <row r="63" spans="1:13" ht="30.6" customHeight="1">
      <c r="A63" s="174"/>
      <c r="B63" s="584" t="s">
        <v>259</v>
      </c>
      <c r="C63" s="584"/>
      <c r="D63" s="584"/>
      <c r="E63" s="584"/>
      <c r="F63" s="584"/>
      <c r="G63" s="584"/>
      <c r="H63" s="584"/>
      <c r="I63" s="584"/>
      <c r="J63" s="584"/>
      <c r="K63" s="584"/>
      <c r="L63" s="584"/>
      <c r="M63" s="6"/>
    </row>
    <row r="64" spans="1:13" ht="15" customHeight="1" thickBot="1">
      <c r="A64" s="166"/>
      <c r="B64" s="17"/>
      <c r="C64" s="6"/>
      <c r="D64" s="141"/>
      <c r="E64" s="141"/>
      <c r="F64" s="141"/>
      <c r="G64" s="141"/>
      <c r="H64" s="24"/>
      <c r="I64" s="141"/>
      <c r="J64" s="25"/>
      <c r="K64" s="25"/>
      <c r="L64" s="142"/>
      <c r="M64" s="14"/>
    </row>
    <row r="65" spans="1:13" ht="23.4" customHeight="1">
      <c r="A65" s="6"/>
      <c r="B65" s="536" t="s">
        <v>155</v>
      </c>
      <c r="C65" s="537"/>
      <c r="D65" s="594" t="s">
        <v>35</v>
      </c>
      <c r="E65" s="595"/>
      <c r="F65" s="367" t="s">
        <v>7</v>
      </c>
      <c r="G65" s="368" t="s">
        <v>8</v>
      </c>
      <c r="H65" s="369" t="s">
        <v>23</v>
      </c>
      <c r="I65" s="532"/>
      <c r="J65" s="532"/>
      <c r="K65" s="532"/>
      <c r="L65" s="6"/>
      <c r="M65" s="6"/>
    </row>
    <row r="66" spans="1:13" ht="15.75" customHeight="1">
      <c r="A66" s="6"/>
      <c r="B66" s="538"/>
      <c r="C66" s="539"/>
      <c r="D66" s="596"/>
      <c r="E66" s="597"/>
      <c r="F66" s="219" t="s">
        <v>36</v>
      </c>
      <c r="G66" s="176" t="s">
        <v>36</v>
      </c>
      <c r="H66" s="364" t="s">
        <v>36</v>
      </c>
      <c r="I66" s="532"/>
      <c r="J66" s="532"/>
      <c r="K66" s="532"/>
      <c r="L66" s="6"/>
      <c r="M66" s="6"/>
    </row>
    <row r="67" spans="1:13" ht="15.75" customHeight="1">
      <c r="A67" s="6"/>
      <c r="B67" s="611" t="s">
        <v>42</v>
      </c>
      <c r="C67" s="198" t="s">
        <v>100</v>
      </c>
      <c r="D67" s="618" t="s">
        <v>201</v>
      </c>
      <c r="E67" s="619"/>
      <c r="F67" s="413">
        <f>SUMIF('C. Project Workplan'!C8:C29,"Print Media",'C. Project Workplan'!E8:E29)</f>
        <v>0</v>
      </c>
      <c r="G67" s="414">
        <f>SUMIF('C. Project Workplan'!C8:C29,"Print Media",'C. Project Workplan'!F8:F29)</f>
        <v>0</v>
      </c>
      <c r="H67" s="415">
        <f>SUM(F67,G67)</f>
        <v>0</v>
      </c>
      <c r="I67" s="363"/>
      <c r="J67" s="363"/>
      <c r="K67" s="363"/>
      <c r="L67" s="6"/>
      <c r="M67" s="6"/>
    </row>
    <row r="68" spans="1:13" ht="15.75" customHeight="1">
      <c r="A68" s="6"/>
      <c r="B68" s="612"/>
      <c r="C68" s="199" t="s">
        <v>101</v>
      </c>
      <c r="D68" s="616" t="s">
        <v>201</v>
      </c>
      <c r="E68" s="617"/>
      <c r="F68" s="416">
        <f>SUMIF('C. Project Workplan'!C8:C29,"Internet Media",'C. Project Workplan'!E8:E29)</f>
        <v>0</v>
      </c>
      <c r="G68" s="417">
        <f>SUMIF('C. Project Workplan'!C8:C29,"Internet Media",'C. Project Workplan'!F8:F29)</f>
        <v>0</v>
      </c>
      <c r="H68" s="418">
        <f>SUM(F68,G68)</f>
        <v>0</v>
      </c>
      <c r="I68" s="363"/>
      <c r="J68" s="363"/>
      <c r="K68" s="363"/>
      <c r="L68" s="6"/>
      <c r="M68" s="6"/>
    </row>
    <row r="69" spans="1:13" ht="15.75" customHeight="1">
      <c r="A69" s="6"/>
      <c r="B69" s="613"/>
      <c r="C69" s="200" t="s">
        <v>102</v>
      </c>
      <c r="D69" s="600" t="s">
        <v>201</v>
      </c>
      <c r="E69" s="601"/>
      <c r="F69" s="419">
        <f>SUMIF('C. Project Workplan'!C8:C29,"Broadcast Media",'C. Project Workplan'!E8:E29)</f>
        <v>0</v>
      </c>
      <c r="G69" s="420">
        <f>SUMIF('C. Project Workplan'!C8:C29,"Broadcast Media",'C. Project Workplan'!F8:F29)</f>
        <v>0</v>
      </c>
      <c r="H69" s="421">
        <f>SUM(F69,G69)</f>
        <v>0</v>
      </c>
      <c r="I69" s="363"/>
      <c r="J69" s="363"/>
      <c r="K69" s="363"/>
      <c r="L69" s="6"/>
      <c r="M69" s="6"/>
    </row>
    <row r="70" spans="1:13" ht="15.75" customHeight="1">
      <c r="A70" s="6"/>
      <c r="B70" s="602" t="s">
        <v>103</v>
      </c>
      <c r="C70" s="292" t="s">
        <v>159</v>
      </c>
      <c r="D70" s="598" t="s">
        <v>253</v>
      </c>
      <c r="E70" s="599"/>
      <c r="F70" s="422">
        <f>SUMIF('C. Project Workplan'!C8:C29,"Trail Creation",'C. Project Workplan'!E8:E29)</f>
        <v>0</v>
      </c>
      <c r="G70" s="423">
        <f>SUMIF('C. Project Workplan'!C8:C29,"Trail Creation",'C. Project Workplan'!F8:F29)</f>
        <v>0</v>
      </c>
      <c r="H70" s="424">
        <f>SUM(F70,G70)</f>
        <v>0</v>
      </c>
      <c r="I70" s="363"/>
      <c r="J70" s="363"/>
      <c r="K70" s="363"/>
      <c r="L70" s="6"/>
      <c r="M70" s="6"/>
    </row>
    <row r="71" spans="1:13" ht="15.75" customHeight="1">
      <c r="A71" s="6"/>
      <c r="B71" s="603"/>
      <c r="C71" s="293" t="s">
        <v>158</v>
      </c>
      <c r="D71" s="529" t="s">
        <v>253</v>
      </c>
      <c r="E71" s="530"/>
      <c r="F71" s="425">
        <f>SUMIF('C. Project Workplan'!C8:C29,"Trail Enhancement",'C. Project Workplan'!E8:E29)</f>
        <v>0</v>
      </c>
      <c r="G71" s="426">
        <f>SUMIF('C. Project Workplan'!C8:C29,"Trail Enhancement",'C. Project Workplan'!F8:F29)</f>
        <v>0</v>
      </c>
      <c r="H71" s="427">
        <f>SUM(F71,G71)</f>
        <v>0</v>
      </c>
      <c r="I71" s="363"/>
      <c r="J71" s="363"/>
      <c r="K71" s="363"/>
      <c r="L71" s="6"/>
      <c r="M71" s="6"/>
    </row>
    <row r="72" spans="1:13" ht="15.75" customHeight="1">
      <c r="A72" s="6"/>
      <c r="B72" s="603"/>
      <c r="C72" s="293" t="s">
        <v>161</v>
      </c>
      <c r="D72" s="529" t="s">
        <v>28</v>
      </c>
      <c r="E72" s="530"/>
      <c r="F72" s="425">
        <f>SUMIF('C. Project Workplan'!C8:C29,"Interpretative Signage",'C. Project Workplan'!E8:E29)</f>
        <v>0</v>
      </c>
      <c r="G72" s="426">
        <f>SUMIF('C. Project Workplan'!C8:C29,"Interpretative Signage",'C. Project Workplan'!F8:F29)</f>
        <v>0</v>
      </c>
      <c r="H72" s="427">
        <f t="shared" ref="H72:H76" si="5">SUM(F72,G72)</f>
        <v>0</v>
      </c>
      <c r="I72" s="363"/>
      <c r="J72" s="363"/>
      <c r="K72" s="363"/>
      <c r="L72" s="6"/>
      <c r="M72" s="6"/>
    </row>
    <row r="73" spans="1:13" ht="15.75" customHeight="1">
      <c r="A73" s="6"/>
      <c r="B73" s="603"/>
      <c r="C73" s="293" t="s">
        <v>160</v>
      </c>
      <c r="D73" s="529" t="s">
        <v>264</v>
      </c>
      <c r="E73" s="530"/>
      <c r="F73" s="425">
        <f>SUMIF('C. Project Workplan'!C8:C29,"Boardwalk",'C. Project Workplan'!E8:E29)</f>
        <v>0</v>
      </c>
      <c r="G73" s="426">
        <f>SUMIF('C. Project Workplan'!C8:C29,"Boardwalk",'C. Project Workplan'!F8:F29)</f>
        <v>0</v>
      </c>
      <c r="H73" s="427">
        <f t="shared" si="5"/>
        <v>0</v>
      </c>
      <c r="I73" s="363"/>
      <c r="J73" s="363"/>
      <c r="K73" s="363"/>
      <c r="L73" s="6"/>
      <c r="M73" s="6"/>
    </row>
    <row r="74" spans="1:13" ht="15.75" customHeight="1">
      <c r="A74" s="6"/>
      <c r="B74" s="603"/>
      <c r="C74" s="293" t="s">
        <v>168</v>
      </c>
      <c r="D74" s="529" t="s">
        <v>28</v>
      </c>
      <c r="E74" s="530"/>
      <c r="F74" s="428">
        <f>SUMIF('C. Project Workplan'!C8:C29,"Dock",'C. Project Workplan'!E8:E29)</f>
        <v>0</v>
      </c>
      <c r="G74" s="429">
        <f>SUMIF('C. Project Workplan'!C8:C29,"Dock",'C. Project Workplan'!F8:F29)</f>
        <v>0</v>
      </c>
      <c r="H74" s="430">
        <f t="shared" si="5"/>
        <v>0</v>
      </c>
      <c r="I74" s="363"/>
      <c r="J74" s="363"/>
      <c r="K74" s="363"/>
      <c r="L74" s="6"/>
      <c r="M74" s="6"/>
    </row>
    <row r="75" spans="1:13" ht="15.75" customHeight="1">
      <c r="A75" s="6"/>
      <c r="B75" s="603"/>
      <c r="C75" s="293" t="s">
        <v>162</v>
      </c>
      <c r="D75" s="529" t="s">
        <v>28</v>
      </c>
      <c r="E75" s="530"/>
      <c r="F75" s="428">
        <f>SUMIF('C. Project Workplan'!C8:C29,"Kiosk",'C. Project Workplan'!E8:E29)</f>
        <v>0</v>
      </c>
      <c r="G75" s="429">
        <f>SUMIF('C. Project Workplan'!C8:C29,"Kiosk",'C. Project Workplan'!F8:F29)</f>
        <v>0</v>
      </c>
      <c r="H75" s="430">
        <f t="shared" si="5"/>
        <v>0</v>
      </c>
      <c r="I75" s="363"/>
      <c r="J75" s="363"/>
      <c r="K75" s="363"/>
      <c r="L75" s="6"/>
      <c r="M75" s="6"/>
    </row>
    <row r="76" spans="1:13" ht="15.75" customHeight="1">
      <c r="A76" s="6"/>
      <c r="B76" s="604"/>
      <c r="C76" s="294" t="s">
        <v>163</v>
      </c>
      <c r="D76" s="607" t="s">
        <v>28</v>
      </c>
      <c r="E76" s="608"/>
      <c r="F76" s="431">
        <f>SUMIF('C. Project Workplan'!C8:C29,"Boat Launch",'C. Project Workplan'!E8:E29)</f>
        <v>0</v>
      </c>
      <c r="G76" s="432">
        <f>SUMIF('C. Project Workplan'!C8:C29,"Boat Launch",'C. Project Workplan'!F8:F29)</f>
        <v>0</v>
      </c>
      <c r="H76" s="430">
        <f t="shared" si="5"/>
        <v>0</v>
      </c>
      <c r="I76" s="363"/>
      <c r="J76" s="363"/>
      <c r="K76" s="363"/>
      <c r="L76" s="6"/>
      <c r="M76" s="6"/>
    </row>
    <row r="77" spans="1:13" ht="15.75" customHeight="1">
      <c r="A77" s="6"/>
      <c r="B77" s="540" t="s">
        <v>156</v>
      </c>
      <c r="C77" s="191" t="s">
        <v>55</v>
      </c>
      <c r="D77" s="552" t="s">
        <v>198</v>
      </c>
      <c r="E77" s="553"/>
      <c r="F77" s="433">
        <f>SUMIF('C. Project Workplan'!C8:C29,"Plan",'C. Project Workplan'!E8:E29)</f>
        <v>0</v>
      </c>
      <c r="G77" s="434">
        <f>SUMIF('C. Project Workplan'!C8:C29,"Plan",'C. Project Workplan'!F8:F29)</f>
        <v>0</v>
      </c>
      <c r="H77" s="435">
        <f>SUM(F77,G77)</f>
        <v>0</v>
      </c>
      <c r="I77" s="525"/>
      <c r="J77" s="525"/>
      <c r="K77" s="525"/>
      <c r="L77" s="6"/>
      <c r="M77" s="6"/>
    </row>
    <row r="78" spans="1:13" ht="15.75" customHeight="1">
      <c r="A78" s="6"/>
      <c r="B78" s="541"/>
      <c r="C78" s="192" t="s">
        <v>56</v>
      </c>
      <c r="D78" s="550" t="s">
        <v>198</v>
      </c>
      <c r="E78" s="551"/>
      <c r="F78" s="436">
        <f>SUMIF('C. Project Workplan'!C8:C29,"Reports &amp; Assesments",'C. Project Workplan'!E8:E29)</f>
        <v>0</v>
      </c>
      <c r="G78" s="437">
        <f>SUMIF('C. Project Workplan'!C8:C29,"Reports &amp; Assesments",'C. Project Workplan'!F8:F29)</f>
        <v>0</v>
      </c>
      <c r="H78" s="438">
        <f>SUM(F78,G78)</f>
        <v>0</v>
      </c>
      <c r="I78" s="525"/>
      <c r="J78" s="525"/>
      <c r="K78" s="525"/>
      <c r="L78" s="6"/>
      <c r="M78" s="6"/>
    </row>
    <row r="79" spans="1:13" ht="15.75" customHeight="1">
      <c r="A79" s="6"/>
      <c r="B79" s="542"/>
      <c r="C79" s="193" t="s">
        <v>57</v>
      </c>
      <c r="D79" s="548" t="s">
        <v>242</v>
      </c>
      <c r="E79" s="549"/>
      <c r="F79" s="439">
        <f>SUMIF('C. Project Workplan'!C8:C29,"Mapping &amp; Modelling",'C. Project Workplan'!E8:E29)</f>
        <v>0</v>
      </c>
      <c r="G79" s="440">
        <f>SUMIF('C. Project Workplan'!C8:C29,"Mapping &amp; Modelling",'C. Project Workplan'!F8:F29)</f>
        <v>0</v>
      </c>
      <c r="H79" s="441">
        <f>SUM(F79,G79)</f>
        <v>0</v>
      </c>
      <c r="I79" s="525"/>
      <c r="J79" s="525"/>
      <c r="K79" s="525"/>
      <c r="L79" s="6"/>
      <c r="M79" s="6"/>
    </row>
    <row r="80" spans="1:13" ht="15.75" customHeight="1">
      <c r="A80" s="6"/>
      <c r="B80" s="543" t="s">
        <v>34</v>
      </c>
      <c r="C80" s="194" t="s">
        <v>58</v>
      </c>
      <c r="D80" s="546" t="s">
        <v>199</v>
      </c>
      <c r="E80" s="547"/>
      <c r="F80" s="442">
        <f>SUMIF('C. Project Workplan'!C8:C29,"Workshop",'C. Project Workplan'!E8:E29)</f>
        <v>0</v>
      </c>
      <c r="G80" s="443">
        <f>SUMIF('C. Project Workplan'!C8:C29,"Workshop",'C. Project Workplan'!F8:F29)</f>
        <v>0</v>
      </c>
      <c r="H80" s="444">
        <f t="shared" ref="H80:H86" si="6">SUM(F80,G80)</f>
        <v>0</v>
      </c>
      <c r="I80" s="525"/>
      <c r="J80" s="525"/>
      <c r="K80" s="525"/>
      <c r="L80" s="6"/>
      <c r="M80" s="6"/>
    </row>
    <row r="81" spans="1:13" ht="15.75" customHeight="1">
      <c r="A81" s="6"/>
      <c r="B81" s="544"/>
      <c r="C81" s="195" t="s">
        <v>59</v>
      </c>
      <c r="D81" s="526" t="s">
        <v>199</v>
      </c>
      <c r="E81" s="527"/>
      <c r="F81" s="445">
        <f>SUMIF('C. Project Workplan'!C8:C29,"Tour",'C. Project Workplan'!E8:E29)</f>
        <v>0</v>
      </c>
      <c r="G81" s="446">
        <f>SUMIF('C. Project Workplan'!C8:C29,"Tour",'C. Project Workplan'!F8:F29)</f>
        <v>0</v>
      </c>
      <c r="H81" s="447">
        <f t="shared" si="6"/>
        <v>0</v>
      </c>
      <c r="I81" s="525"/>
      <c r="J81" s="525"/>
      <c r="K81" s="525"/>
      <c r="L81" s="6"/>
      <c r="M81" s="6"/>
    </row>
    <row r="82" spans="1:13" ht="15.75" customHeight="1">
      <c r="A82" s="6"/>
      <c r="B82" s="544"/>
      <c r="C82" s="196" t="s">
        <v>60</v>
      </c>
      <c r="D82" s="526" t="s">
        <v>199</v>
      </c>
      <c r="E82" s="527"/>
      <c r="F82" s="445">
        <f>SUMIF('C. Project Workplan'!C8:C29,"Training Event",'C. Project Workplan'!E8:E29)</f>
        <v>0</v>
      </c>
      <c r="G82" s="446">
        <f>SUMIF('C. Project Workplan'!C8:C29,"Training Event",'C. Project Workplan'!F8:F29)</f>
        <v>0</v>
      </c>
      <c r="H82" s="447">
        <f t="shared" si="6"/>
        <v>0</v>
      </c>
      <c r="I82" s="525"/>
      <c r="J82" s="525"/>
      <c r="K82" s="525"/>
      <c r="L82" s="6"/>
      <c r="M82" s="6"/>
    </row>
    <row r="83" spans="1:13" ht="15.75" customHeight="1">
      <c r="A83" s="6"/>
      <c r="B83" s="544"/>
      <c r="C83" s="195" t="s">
        <v>61</v>
      </c>
      <c r="D83" s="526" t="s">
        <v>199</v>
      </c>
      <c r="E83" s="527"/>
      <c r="F83" s="445">
        <f>SUMIF('C. Project Workplan'!C8:C29,"Seminar",'C. Project Workplan'!E8:E29)</f>
        <v>0</v>
      </c>
      <c r="G83" s="446">
        <f>SUMIF('C. Project Workplan'!C8:C29,"Seminar",'C. Project Workplan'!F8:F29)</f>
        <v>0</v>
      </c>
      <c r="H83" s="447">
        <f t="shared" si="6"/>
        <v>0</v>
      </c>
      <c r="I83" s="525"/>
      <c r="J83" s="525"/>
      <c r="K83" s="525"/>
      <c r="L83" s="6"/>
      <c r="M83" s="6"/>
    </row>
    <row r="84" spans="1:13" ht="15.75" customHeight="1">
      <c r="A84" s="6"/>
      <c r="B84" s="544"/>
      <c r="C84" s="196" t="s">
        <v>62</v>
      </c>
      <c r="D84" s="526" t="s">
        <v>199</v>
      </c>
      <c r="E84" s="527"/>
      <c r="F84" s="445">
        <f>SUMIF('C. Project Workplan'!C8:C29,"Volunteer Stewardship",'C. Project Workplan'!E8:E29)</f>
        <v>0</v>
      </c>
      <c r="G84" s="446">
        <f>SUMIF('C. Project Workplan'!C8:C29,"Volunteer Stewardship",'C. Project Workplan'!F8:F29)</f>
        <v>0</v>
      </c>
      <c r="H84" s="447">
        <f t="shared" si="6"/>
        <v>0</v>
      </c>
      <c r="I84" s="528"/>
      <c r="J84" s="528"/>
      <c r="K84" s="528"/>
      <c r="L84" s="268"/>
      <c r="M84" s="6"/>
    </row>
    <row r="85" spans="1:13" ht="15.75" customHeight="1">
      <c r="A85" s="6"/>
      <c r="B85" s="544"/>
      <c r="C85" s="196" t="s">
        <v>63</v>
      </c>
      <c r="D85" s="526" t="s">
        <v>199</v>
      </c>
      <c r="E85" s="527"/>
      <c r="F85" s="445">
        <f>SUMIF('C. Project Workplan'!C8:C29,"Cultural/ceremonial activities",'C. Project Workplan'!E8:E29)</f>
        <v>0</v>
      </c>
      <c r="G85" s="446">
        <f>SUMIF('C. Project Workplan'!C8:C29,"Cultural/ceremonial activities",'C. Project Workplan'!F8:F29)</f>
        <v>0</v>
      </c>
      <c r="H85" s="447">
        <f t="shared" si="6"/>
        <v>0</v>
      </c>
      <c r="I85" s="525"/>
      <c r="J85" s="525"/>
      <c r="K85" s="525"/>
      <c r="L85" s="6"/>
      <c r="M85" s="6"/>
    </row>
    <row r="86" spans="1:13" ht="15.6" customHeight="1">
      <c r="A86" s="6"/>
      <c r="B86" s="545"/>
      <c r="C86" s="197" t="s">
        <v>99</v>
      </c>
      <c r="D86" s="614" t="s">
        <v>199</v>
      </c>
      <c r="E86" s="615"/>
      <c r="F86" s="448">
        <f>SUMIF('C. Project Workplan'!C8:C29,"Meetings",'C. Project Workplan'!E8:E29)</f>
        <v>0</v>
      </c>
      <c r="G86" s="449">
        <f>SUMIF('C. Project Workplan'!C8:C29,"Meetings",'C. Project Workplan'!F8:F29)</f>
        <v>0</v>
      </c>
      <c r="H86" s="450">
        <f t="shared" si="6"/>
        <v>0</v>
      </c>
      <c r="I86" s="525"/>
      <c r="J86" s="525"/>
      <c r="K86" s="525"/>
      <c r="L86" s="6"/>
      <c r="M86" s="6"/>
    </row>
    <row r="87" spans="1:13" ht="15.75" customHeight="1">
      <c r="A87" s="6"/>
      <c r="B87" s="533" t="s">
        <v>104</v>
      </c>
      <c r="C87" s="203" t="s">
        <v>165</v>
      </c>
      <c r="D87" s="609" t="s">
        <v>28</v>
      </c>
      <c r="E87" s="610"/>
      <c r="F87" s="451">
        <f>SUMIF('C. Project Workplan'!C8:C29,"Property Signs",'C. Project Workplan'!E8:E29)</f>
        <v>0</v>
      </c>
      <c r="G87" s="452">
        <f>SUMIF('C. Project Workplan'!C8:C29,"Property Signs",'C. Project Workplan'!F8:F29)</f>
        <v>0</v>
      </c>
      <c r="H87" s="453">
        <f>SUM(F87,G87)</f>
        <v>0</v>
      </c>
      <c r="I87" s="363"/>
      <c r="J87" s="363"/>
      <c r="K87" s="363"/>
      <c r="L87" s="6"/>
      <c r="M87" s="6"/>
    </row>
    <row r="88" spans="1:13" ht="15.75" customHeight="1">
      <c r="A88" s="6"/>
      <c r="B88" s="534"/>
      <c r="C88" s="204" t="s">
        <v>167</v>
      </c>
      <c r="D88" s="556" t="s">
        <v>28</v>
      </c>
      <c r="E88" s="557"/>
      <c r="F88" s="454">
        <f>SUMIF('C. Project Workplan'!C8:C29,"Cairn",'C. Project Workplan'!E8:E29)</f>
        <v>0</v>
      </c>
      <c r="G88" s="455">
        <f>SUMIF('C. Project Workplan'!C8:C29,"Cairn",'C. Project Workplan'!F8:F29)</f>
        <v>0</v>
      </c>
      <c r="H88" s="456">
        <f>SUM(F88,G88)</f>
        <v>0</v>
      </c>
      <c r="I88" s="363"/>
      <c r="J88" s="363"/>
      <c r="K88" s="363"/>
      <c r="L88" s="6"/>
      <c r="M88" s="6"/>
    </row>
    <row r="89" spans="1:13" ht="15.75" customHeight="1">
      <c r="A89" s="6"/>
      <c r="B89" s="535"/>
      <c r="C89" s="205" t="s">
        <v>166</v>
      </c>
      <c r="D89" s="554" t="s">
        <v>28</v>
      </c>
      <c r="E89" s="555"/>
      <c r="F89" s="457">
        <f>SUMIF('C. Project Workplan'!C8:C29,"Trails  sign - directional",'C. Project Workplan'!E8:E29)</f>
        <v>0</v>
      </c>
      <c r="G89" s="458">
        <f>SUMIF('C. Project Workplan'!C8:C29,"Trails  sign - directional",'C. Project Workplan'!F8:F29)</f>
        <v>0</v>
      </c>
      <c r="H89" s="459">
        <f>SUM(F89,G89)</f>
        <v>0</v>
      </c>
      <c r="I89" s="363"/>
      <c r="J89" s="363"/>
      <c r="K89" s="363"/>
      <c r="L89" s="6"/>
      <c r="M89" s="6"/>
    </row>
    <row r="90" spans="1:13" ht="15.75" customHeight="1" thickBot="1">
      <c r="A90" s="6"/>
      <c r="B90" s="370" t="s">
        <v>3</v>
      </c>
      <c r="C90" s="365"/>
      <c r="D90" s="605"/>
      <c r="E90" s="606"/>
      <c r="F90" s="460"/>
      <c r="G90" s="461"/>
      <c r="H90" s="462"/>
      <c r="I90" s="363"/>
      <c r="J90" s="363"/>
      <c r="K90" s="363"/>
      <c r="L90" s="6"/>
      <c r="M90" s="6"/>
    </row>
    <row r="91" spans="1:13">
      <c r="A91" s="6"/>
      <c r="B91" s="9"/>
      <c r="C91" s="15"/>
      <c r="D91" s="15"/>
      <c r="E91" s="15"/>
      <c r="F91" s="15"/>
      <c r="G91" s="15"/>
      <c r="H91" s="15"/>
      <c r="I91" s="15"/>
      <c r="J91" s="15"/>
      <c r="K91" s="15"/>
      <c r="L91" s="15"/>
      <c r="M91" s="6"/>
    </row>
    <row r="92" spans="1:13">
      <c r="D92" s="16"/>
      <c r="E92" s="16"/>
      <c r="F92" s="16"/>
      <c r="G92" s="16"/>
    </row>
    <row r="93" spans="1:13">
      <c r="D93" s="16"/>
      <c r="E93" s="16"/>
      <c r="F93" s="16"/>
      <c r="G93" s="16"/>
      <c r="L93" s="4"/>
      <c r="M93" s="16"/>
    </row>
    <row r="94" spans="1:13">
      <c r="D94" s="16"/>
      <c r="E94" s="16"/>
      <c r="F94" s="16"/>
      <c r="G94" s="16"/>
      <c r="L94" s="4"/>
      <c r="M94" s="16"/>
    </row>
    <row r="95" spans="1:13">
      <c r="D95" s="16"/>
      <c r="E95" s="16"/>
      <c r="F95" s="16"/>
      <c r="G95" s="16"/>
      <c r="L95" s="4"/>
      <c r="M95" s="16"/>
    </row>
  </sheetData>
  <sheetProtection algorithmName="SHA-512" hashValue="ENd++dFHvtdbLzKMh0Sx2WxBe4R0O+ghzfWLXC0r2YMsYxiaXheLRO8WsSk/Nphe9VzH6pAGnTZWVD4Irsxdnw==" saltValue="NOCJAY3nRYJ5Zl6fbpgScg==" spinCount="100000" sheet="1" formatCells="0" formatColumns="0" formatRows="0" insertColumns="0" insertRows="0" insertHyperlinks="0" deleteColumns="0" deleteRows="0" sort="0" autoFilter="0" pivotTables="0"/>
  <mergeCells count="76">
    <mergeCell ref="D65:E66"/>
    <mergeCell ref="D70:E70"/>
    <mergeCell ref="D69:E69"/>
    <mergeCell ref="B70:B76"/>
    <mergeCell ref="D90:E90"/>
    <mergeCell ref="D76:E76"/>
    <mergeCell ref="D87:E87"/>
    <mergeCell ref="B67:B69"/>
    <mergeCell ref="D86:E86"/>
    <mergeCell ref="D72:E72"/>
    <mergeCell ref="D71:E71"/>
    <mergeCell ref="D68:E68"/>
    <mergeCell ref="D67:E67"/>
    <mergeCell ref="B45:C46"/>
    <mergeCell ref="B63:L63"/>
    <mergeCell ref="B52:C52"/>
    <mergeCell ref="B59:C59"/>
    <mergeCell ref="B48:C48"/>
    <mergeCell ref="B49:C49"/>
    <mergeCell ref="B56:C56"/>
    <mergeCell ref="B60:C60"/>
    <mergeCell ref="B58:C58"/>
    <mergeCell ref="B51:C51"/>
    <mergeCell ref="B50:C50"/>
    <mergeCell ref="B53:C53"/>
    <mergeCell ref="B57:C57"/>
    <mergeCell ref="B55:C55"/>
    <mergeCell ref="B54:C54"/>
    <mergeCell ref="A2:M2"/>
    <mergeCell ref="A7:A42"/>
    <mergeCell ref="B13:B16"/>
    <mergeCell ref="B25:B28"/>
    <mergeCell ref="B38:B41"/>
    <mergeCell ref="B5:L5"/>
    <mergeCell ref="B32:B34"/>
    <mergeCell ref="B36:C37"/>
    <mergeCell ref="D36:F36"/>
    <mergeCell ref="G36:I36"/>
    <mergeCell ref="J36:L36"/>
    <mergeCell ref="O8:O16"/>
    <mergeCell ref="B7:C8"/>
    <mergeCell ref="B30:C31"/>
    <mergeCell ref="B9:B11"/>
    <mergeCell ref="B17:B20"/>
    <mergeCell ref="B21:B24"/>
    <mergeCell ref="B43:L43"/>
    <mergeCell ref="I65:K66"/>
    <mergeCell ref="D82:E82"/>
    <mergeCell ref="D81:E81"/>
    <mergeCell ref="B87:B89"/>
    <mergeCell ref="B65:C66"/>
    <mergeCell ref="B77:B79"/>
    <mergeCell ref="B80:B86"/>
    <mergeCell ref="D80:E80"/>
    <mergeCell ref="D79:E79"/>
    <mergeCell ref="D78:E78"/>
    <mergeCell ref="D77:E77"/>
    <mergeCell ref="D89:E89"/>
    <mergeCell ref="D88:E88"/>
    <mergeCell ref="D73:E73"/>
    <mergeCell ref="B47:C47"/>
    <mergeCell ref="I79:K79"/>
    <mergeCell ref="I78:K78"/>
    <mergeCell ref="I77:K77"/>
    <mergeCell ref="D74:E74"/>
    <mergeCell ref="D75:E75"/>
    <mergeCell ref="I81:K81"/>
    <mergeCell ref="I80:K80"/>
    <mergeCell ref="D85:E85"/>
    <mergeCell ref="D84:E84"/>
    <mergeCell ref="I86:K86"/>
    <mergeCell ref="I85:K85"/>
    <mergeCell ref="I84:K84"/>
    <mergeCell ref="I83:K83"/>
    <mergeCell ref="I82:K82"/>
    <mergeCell ref="D83:E83"/>
  </mergeCells>
  <pageMargins left="0.7" right="0.7" top="0.75" bottom="0.75" header="0.3" footer="0.3"/>
  <pageSetup scale="63" orientation="landscape" r:id="rId1"/>
  <rowBreaks count="1" manualBreakCount="1">
    <brk id="42" max="12" man="1"/>
  </rowBreaks>
  <colBreaks count="1" manualBreakCount="1">
    <brk id="13" min="1" max="80"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00582-8EA3-49C9-B934-43F411D9A80D}">
  <sheetPr codeName="Sheet11">
    <tabColor theme="4" tint="-0.249977111117893"/>
    <pageSetUpPr fitToPage="1"/>
  </sheetPr>
  <dimension ref="A1:I22"/>
  <sheetViews>
    <sheetView showGridLines="0" topLeftCell="B1" zoomScaleNormal="100" zoomScaleSheetLayoutView="75" workbookViewId="0">
      <selection activeCell="F9" sqref="F9"/>
    </sheetView>
  </sheetViews>
  <sheetFormatPr defaultRowHeight="14.4"/>
  <cols>
    <col min="1" max="1" width="5.6640625" hidden="1" customWidth="1"/>
    <col min="2" max="2" width="34.88671875" customWidth="1"/>
    <col min="3" max="3" width="33.109375" customWidth="1"/>
    <col min="4" max="4" width="20.77734375" customWidth="1"/>
    <col min="5" max="5" width="16.21875" customWidth="1"/>
    <col min="6" max="6" width="15.44140625" customWidth="1"/>
    <col min="7" max="8" width="20.77734375" customWidth="1"/>
  </cols>
  <sheetData>
    <row r="1" spans="2:9" s="1" customFormat="1" ht="14.4" customHeight="1">
      <c r="B1" s="499"/>
      <c r="C1" s="499"/>
      <c r="D1" s="499"/>
      <c r="E1" s="499"/>
      <c r="F1" s="499"/>
      <c r="G1" s="499"/>
      <c r="H1" s="499"/>
      <c r="I1" s="3"/>
    </row>
    <row r="2" spans="2:9" s="1" customFormat="1" ht="64.8" customHeight="1">
      <c r="B2" s="620" t="s">
        <v>269</v>
      </c>
      <c r="C2" s="620"/>
      <c r="D2" s="620"/>
      <c r="E2" s="620"/>
      <c r="F2" s="620"/>
      <c r="G2" s="620"/>
      <c r="H2" s="620"/>
      <c r="I2" s="3"/>
    </row>
    <row r="3" spans="2:9" s="1" customFormat="1" ht="14.4" customHeight="1">
      <c r="B3" s="499"/>
      <c r="C3" s="499"/>
      <c r="D3" s="499"/>
      <c r="E3" s="499"/>
      <c r="F3" s="499"/>
      <c r="G3" s="499"/>
      <c r="H3" s="499"/>
      <c r="I3" s="3"/>
    </row>
    <row r="5" spans="2:9" ht="69" customHeight="1">
      <c r="B5" s="621" t="s">
        <v>278</v>
      </c>
      <c r="C5" s="622"/>
      <c r="D5" s="622"/>
      <c r="E5" s="622"/>
      <c r="F5" s="622"/>
      <c r="G5" s="622"/>
      <c r="H5" s="622"/>
    </row>
    <row r="6" spans="2:9" ht="15" thickBot="1"/>
    <row r="7" spans="2:9" s="19" customFormat="1" ht="66" customHeight="1">
      <c r="B7" s="33" t="s">
        <v>49</v>
      </c>
      <c r="C7" s="31" t="s">
        <v>50</v>
      </c>
      <c r="D7" s="34" t="s">
        <v>51</v>
      </c>
      <c r="E7" s="34" t="s">
        <v>52</v>
      </c>
      <c r="F7" s="34" t="s">
        <v>53</v>
      </c>
      <c r="G7" s="34" t="s">
        <v>6</v>
      </c>
      <c r="H7" s="35" t="s">
        <v>54</v>
      </c>
    </row>
    <row r="8" spans="2:9" ht="18" customHeight="1">
      <c r="B8" s="36"/>
      <c r="C8" s="37"/>
      <c r="D8" s="38"/>
      <c r="E8" s="39"/>
      <c r="F8" s="38"/>
      <c r="G8" s="40">
        <f t="shared" ref="G8:G16" si="0">E8*F8</f>
        <v>0</v>
      </c>
      <c r="H8" s="41">
        <f t="shared" ref="H8:H16" si="1">G8*D8</f>
        <v>0</v>
      </c>
    </row>
    <row r="9" spans="2:9" ht="18" customHeight="1">
      <c r="B9" s="36"/>
      <c r="C9" s="37"/>
      <c r="D9" s="38"/>
      <c r="E9" s="39"/>
      <c r="F9" s="38"/>
      <c r="G9" s="40">
        <f t="shared" si="0"/>
        <v>0</v>
      </c>
      <c r="H9" s="41">
        <f t="shared" si="1"/>
        <v>0</v>
      </c>
    </row>
    <row r="10" spans="2:9" ht="18" customHeight="1">
      <c r="B10" s="36"/>
      <c r="C10" s="37"/>
      <c r="D10" s="38"/>
      <c r="E10" s="39"/>
      <c r="F10" s="38"/>
      <c r="G10" s="40">
        <f t="shared" si="0"/>
        <v>0</v>
      </c>
      <c r="H10" s="41">
        <f t="shared" si="1"/>
        <v>0</v>
      </c>
    </row>
    <row r="11" spans="2:9" ht="18" customHeight="1">
      <c r="B11" s="36"/>
      <c r="C11" s="37"/>
      <c r="D11" s="38"/>
      <c r="E11" s="39"/>
      <c r="F11" s="38"/>
      <c r="G11" s="40">
        <f t="shared" si="0"/>
        <v>0</v>
      </c>
      <c r="H11" s="41">
        <f t="shared" si="1"/>
        <v>0</v>
      </c>
    </row>
    <row r="12" spans="2:9" ht="18" customHeight="1">
      <c r="B12" s="36"/>
      <c r="C12" s="37"/>
      <c r="D12" s="38"/>
      <c r="E12" s="39"/>
      <c r="F12" s="38"/>
      <c r="G12" s="40">
        <f t="shared" si="0"/>
        <v>0</v>
      </c>
      <c r="H12" s="41">
        <f t="shared" si="1"/>
        <v>0</v>
      </c>
    </row>
    <row r="13" spans="2:9" ht="18" customHeight="1">
      <c r="B13" s="36"/>
      <c r="C13" s="37"/>
      <c r="D13" s="38"/>
      <c r="E13" s="39"/>
      <c r="F13" s="38"/>
      <c r="G13" s="40">
        <f t="shared" si="0"/>
        <v>0</v>
      </c>
      <c r="H13" s="41">
        <f t="shared" si="1"/>
        <v>0</v>
      </c>
    </row>
    <row r="14" spans="2:9" ht="18" customHeight="1">
      <c r="B14" s="36"/>
      <c r="C14" s="37"/>
      <c r="D14" s="38"/>
      <c r="E14" s="39"/>
      <c r="F14" s="38"/>
      <c r="G14" s="40">
        <f t="shared" si="0"/>
        <v>0</v>
      </c>
      <c r="H14" s="41">
        <f t="shared" si="1"/>
        <v>0</v>
      </c>
    </row>
    <row r="15" spans="2:9" ht="18" customHeight="1">
      <c r="B15" s="36"/>
      <c r="C15" s="37"/>
      <c r="D15" s="38"/>
      <c r="E15" s="39"/>
      <c r="F15" s="38"/>
      <c r="G15" s="40">
        <f t="shared" si="0"/>
        <v>0</v>
      </c>
      <c r="H15" s="41">
        <f t="shared" si="1"/>
        <v>0</v>
      </c>
    </row>
    <row r="16" spans="2:9" ht="18" customHeight="1">
      <c r="B16" s="36"/>
      <c r="C16" s="37"/>
      <c r="D16" s="38"/>
      <c r="E16" s="39"/>
      <c r="F16" s="38"/>
      <c r="G16" s="40">
        <f t="shared" si="0"/>
        <v>0</v>
      </c>
      <c r="H16" s="41">
        <f t="shared" si="1"/>
        <v>0</v>
      </c>
    </row>
    <row r="17" spans="2:8" ht="25.8" customHeight="1" thickBot="1">
      <c r="B17" s="42"/>
      <c r="C17" s="43"/>
      <c r="D17" s="43"/>
      <c r="E17" s="44"/>
      <c r="F17" s="45">
        <f>SUM(F8:F16)</f>
        <v>0</v>
      </c>
      <c r="G17" s="46">
        <f>SUM(G8:G16)</f>
        <v>0</v>
      </c>
      <c r="H17" s="47">
        <f>SUM(H8:H16)</f>
        <v>0</v>
      </c>
    </row>
    <row r="18" spans="2:8" ht="19.95" customHeight="1">
      <c r="B18" s="623" t="s">
        <v>4</v>
      </c>
      <c r="C18" s="624"/>
      <c r="D18" s="624"/>
      <c r="E18" s="624"/>
      <c r="F18" s="624"/>
      <c r="G18" s="624"/>
      <c r="H18" s="625"/>
    </row>
    <row r="19" spans="2:8" ht="14.7" customHeight="1">
      <c r="B19" s="626"/>
      <c r="C19" s="627"/>
      <c r="D19" s="627"/>
      <c r="E19" s="627"/>
      <c r="F19" s="627"/>
      <c r="G19" s="627"/>
      <c r="H19" s="628"/>
    </row>
    <row r="20" spans="2:8" ht="14.7" customHeight="1">
      <c r="B20" s="626"/>
      <c r="C20" s="627"/>
      <c r="D20" s="627"/>
      <c r="E20" s="627"/>
      <c r="F20" s="627"/>
      <c r="G20" s="627"/>
      <c r="H20" s="628"/>
    </row>
    <row r="21" spans="2:8" ht="14.7" customHeight="1">
      <c r="B21" s="626"/>
      <c r="C21" s="627"/>
      <c r="D21" s="627"/>
      <c r="E21" s="627"/>
      <c r="F21" s="627"/>
      <c r="G21" s="627"/>
      <c r="H21" s="628"/>
    </row>
    <row r="22" spans="2:8" ht="15" customHeight="1" thickBot="1">
      <c r="B22" s="629"/>
      <c r="C22" s="630"/>
      <c r="D22" s="630"/>
      <c r="E22" s="630"/>
      <c r="F22" s="630"/>
      <c r="G22" s="630"/>
      <c r="H22" s="631"/>
    </row>
  </sheetData>
  <mergeCells count="5">
    <mergeCell ref="B1:H1"/>
    <mergeCell ref="B2:H2"/>
    <mergeCell ref="B3:H3"/>
    <mergeCell ref="B5:H5"/>
    <mergeCell ref="B18:H22"/>
  </mergeCells>
  <pageMargins left="0.25" right="0.25" top="0.75" bottom="0.75" header="0.3" footer="0.3"/>
  <pageSetup scale="82"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44FA09C-8B3A-4FF0-A9D7-2931187553E9}">
          <x14:formula1>
            <xm:f>ControlList!$D$22:$D$29</xm:f>
          </x14:formula1>
          <xm:sqref>B8:B16</xm:sqref>
        </x14:dataValidation>
        <x14:dataValidation type="list" allowBlank="1" showInputMessage="1" showErrorMessage="1" xr:uid="{969F32F3-A376-4D73-8BAE-FE6440A95EE7}">
          <x14:formula1>
            <xm:f>ControlList!$E$22:$E$25</xm:f>
          </x14:formula1>
          <xm:sqref>C8:C16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D7874-728C-46D8-BAB0-5CDDCE820213}">
  <sheetPr codeName="Sheet1"/>
  <dimension ref="B2:Y119"/>
  <sheetViews>
    <sheetView zoomScale="110" zoomScaleNormal="110" workbookViewId="0">
      <selection activeCell="J56" sqref="J56:J59"/>
    </sheetView>
  </sheetViews>
  <sheetFormatPr defaultRowHeight="14.4"/>
  <cols>
    <col min="2" max="2" width="27" customWidth="1"/>
    <col min="3" max="3" width="24.21875" customWidth="1"/>
    <col min="4" max="4" width="22.33203125" customWidth="1"/>
    <col min="5" max="5" width="23.109375" customWidth="1"/>
    <col min="6" max="6" width="17.6640625" customWidth="1"/>
    <col min="7" max="7" width="22.21875" customWidth="1"/>
    <col min="8" max="8" width="16.44140625" customWidth="1"/>
    <col min="9" max="9" width="21" customWidth="1"/>
    <col min="10" max="10" width="22.33203125" customWidth="1"/>
    <col min="11" max="11" width="26.109375" customWidth="1"/>
    <col min="12" max="12" width="21.21875" customWidth="1"/>
    <col min="13" max="13" width="22.21875" customWidth="1"/>
    <col min="14" max="14" width="22.33203125" customWidth="1"/>
    <col min="15" max="15" width="21" customWidth="1"/>
    <col min="16" max="16" width="13.33203125" customWidth="1"/>
    <col min="17" max="17" width="27.6640625" customWidth="1"/>
    <col min="18" max="18" width="16.44140625" customWidth="1"/>
    <col min="19" max="19" width="24.33203125" customWidth="1"/>
    <col min="21" max="21" width="16.44140625" customWidth="1"/>
    <col min="22" max="22" width="40.5546875" customWidth="1"/>
    <col min="25" max="25" width="24.5546875" customWidth="1"/>
  </cols>
  <sheetData>
    <row r="2" spans="2:11" ht="43.8" hidden="1" customHeight="1">
      <c r="B2" s="117" t="s">
        <v>68</v>
      </c>
      <c r="C2" s="117" t="s">
        <v>71</v>
      </c>
      <c r="D2" s="117" t="s">
        <v>107</v>
      </c>
      <c r="E2" s="117" t="s">
        <v>108</v>
      </c>
      <c r="F2" s="117" t="s">
        <v>139</v>
      </c>
      <c r="G2" s="117" t="s">
        <v>67</v>
      </c>
      <c r="H2" s="117" t="s">
        <v>109</v>
      </c>
      <c r="J2" t="s">
        <v>15</v>
      </c>
      <c r="K2" t="s">
        <v>16</v>
      </c>
    </row>
    <row r="3" spans="2:11" ht="28.8" hidden="1">
      <c r="B3" s="118" t="s">
        <v>110</v>
      </c>
      <c r="C3" s="119" t="s">
        <v>111</v>
      </c>
      <c r="D3" s="117" t="s">
        <v>112</v>
      </c>
      <c r="E3" s="120" t="s">
        <v>44</v>
      </c>
      <c r="F3" s="128"/>
      <c r="G3" s="129" t="s">
        <v>135</v>
      </c>
      <c r="H3" s="119" t="s">
        <v>5</v>
      </c>
      <c r="J3" s="19" t="s">
        <v>157</v>
      </c>
      <c r="K3" s="19" t="s">
        <v>11</v>
      </c>
    </row>
    <row r="4" spans="2:11" ht="28.8" hidden="1">
      <c r="B4" s="118" t="s">
        <v>113</v>
      </c>
      <c r="C4" s="119" t="s">
        <v>114</v>
      </c>
      <c r="D4" s="117" t="s">
        <v>115</v>
      </c>
      <c r="E4" s="120" t="s">
        <v>116</v>
      </c>
      <c r="F4" s="128"/>
      <c r="G4" s="129" t="s">
        <v>136</v>
      </c>
      <c r="H4" s="119" t="s">
        <v>117</v>
      </c>
      <c r="J4" s="19"/>
      <c r="K4" s="19"/>
    </row>
    <row r="5" spans="2:11" ht="43.2" hidden="1">
      <c r="B5" s="119"/>
      <c r="C5" s="119"/>
      <c r="D5" s="117" t="s">
        <v>118</v>
      </c>
      <c r="E5" s="120" t="s">
        <v>38</v>
      </c>
      <c r="F5" s="128"/>
      <c r="G5" s="129" t="s">
        <v>93</v>
      </c>
      <c r="H5" s="119" t="s">
        <v>119</v>
      </c>
      <c r="J5" s="19"/>
      <c r="K5" s="19"/>
    </row>
    <row r="6" spans="2:11" ht="28.8" hidden="1">
      <c r="B6" s="119"/>
      <c r="C6" s="119"/>
      <c r="D6" s="117" t="s">
        <v>120</v>
      </c>
      <c r="E6" s="120" t="s">
        <v>121</v>
      </c>
      <c r="F6" s="128"/>
      <c r="G6" s="129" t="s">
        <v>94</v>
      </c>
      <c r="H6" s="119" t="s">
        <v>122</v>
      </c>
      <c r="J6" s="19"/>
      <c r="K6" s="19"/>
    </row>
    <row r="7" spans="2:11" hidden="1">
      <c r="B7" s="119"/>
      <c r="C7" s="119"/>
      <c r="D7" s="117" t="s">
        <v>123</v>
      </c>
      <c r="E7" s="120" t="s">
        <v>124</v>
      </c>
      <c r="F7" s="128"/>
      <c r="G7" s="129" t="s">
        <v>95</v>
      </c>
      <c r="H7" s="119" t="s">
        <v>1</v>
      </c>
      <c r="J7" s="19"/>
      <c r="K7" s="19"/>
    </row>
    <row r="8" spans="2:11" ht="28.8" hidden="1">
      <c r="B8" s="119"/>
      <c r="C8" s="119"/>
      <c r="D8" s="117" t="s">
        <v>125</v>
      </c>
      <c r="E8" s="120" t="s">
        <v>126</v>
      </c>
      <c r="F8" s="128"/>
      <c r="G8" s="129" t="s">
        <v>96</v>
      </c>
      <c r="H8" s="119" t="s">
        <v>127</v>
      </c>
      <c r="J8" s="121"/>
      <c r="K8" s="19"/>
    </row>
    <row r="9" spans="2:11" ht="28.8" hidden="1">
      <c r="B9" s="119"/>
      <c r="C9" s="119"/>
      <c r="D9" s="117"/>
      <c r="E9" s="120" t="s">
        <v>128</v>
      </c>
      <c r="F9" s="128"/>
      <c r="G9" s="129" t="s">
        <v>97</v>
      </c>
      <c r="H9" s="119" t="s">
        <v>129</v>
      </c>
      <c r="J9" s="121"/>
      <c r="K9" s="19"/>
    </row>
    <row r="10" spans="2:11" ht="28.8" hidden="1">
      <c r="B10" s="119"/>
      <c r="C10" s="119"/>
      <c r="D10" s="117"/>
      <c r="E10" s="120" t="s">
        <v>130</v>
      </c>
      <c r="F10" s="128"/>
      <c r="G10" s="129" t="s">
        <v>98</v>
      </c>
      <c r="H10" s="119" t="s">
        <v>2</v>
      </c>
      <c r="J10" s="19"/>
      <c r="K10" s="19"/>
    </row>
    <row r="11" spans="2:11" ht="28.8" hidden="1">
      <c r="B11" s="119"/>
      <c r="C11" s="119"/>
      <c r="D11" s="117"/>
      <c r="E11" s="122" t="s">
        <v>39</v>
      </c>
      <c r="F11" s="128"/>
      <c r="G11" s="127" t="s">
        <v>137</v>
      </c>
      <c r="H11" s="119" t="s">
        <v>131</v>
      </c>
      <c r="J11" s="19"/>
      <c r="K11" s="19"/>
    </row>
    <row r="12" spans="2:11" hidden="1">
      <c r="B12" s="119"/>
      <c r="C12" s="119"/>
      <c r="D12" s="117"/>
      <c r="E12" s="122" t="s">
        <v>40</v>
      </c>
      <c r="F12" s="128"/>
      <c r="G12" s="127" t="s">
        <v>138</v>
      </c>
      <c r="H12" s="123" t="s">
        <v>132</v>
      </c>
      <c r="J12" s="19"/>
      <c r="K12" s="19"/>
    </row>
    <row r="13" spans="2:11" ht="43.2" hidden="1">
      <c r="B13" s="119"/>
      <c r="C13" s="119"/>
      <c r="D13" s="117"/>
      <c r="E13" s="122" t="s">
        <v>41</v>
      </c>
      <c r="F13" s="128"/>
      <c r="G13" s="127" t="s">
        <v>106</v>
      </c>
      <c r="H13" s="123" t="s">
        <v>133</v>
      </c>
      <c r="J13" s="19"/>
      <c r="K13" s="19"/>
    </row>
    <row r="14" spans="2:11" hidden="1">
      <c r="D14" s="124"/>
      <c r="E14" s="125" t="s">
        <v>42</v>
      </c>
      <c r="F14" s="128"/>
      <c r="G14" s="127"/>
      <c r="H14" s="123" t="s">
        <v>134</v>
      </c>
    </row>
    <row r="15" spans="2:11" hidden="1">
      <c r="D15" s="124"/>
      <c r="E15" s="126"/>
      <c r="F15" s="128"/>
      <c r="G15" s="127"/>
      <c r="H15" s="123" t="s">
        <v>131</v>
      </c>
    </row>
    <row r="16" spans="2:11" hidden="1">
      <c r="D16" s="124"/>
      <c r="E16" s="126"/>
      <c r="F16" s="128"/>
      <c r="G16" s="127"/>
    </row>
    <row r="17" spans="2:9" hidden="1">
      <c r="D17" s="124"/>
      <c r="E17" s="126"/>
      <c r="F17" s="128"/>
      <c r="G17" s="127"/>
    </row>
    <row r="18" spans="2:9" hidden="1">
      <c r="D18" s="124"/>
      <c r="E18" s="126"/>
      <c r="F18" s="128"/>
      <c r="G18" s="127"/>
    </row>
    <row r="19" spans="2:9" hidden="1">
      <c r="D19" s="124"/>
      <c r="E19" s="126"/>
      <c r="F19" s="128"/>
      <c r="G19" s="127"/>
    </row>
    <row r="21" spans="2:9">
      <c r="B21" s="131" t="s">
        <v>141</v>
      </c>
      <c r="D21" t="s">
        <v>236</v>
      </c>
      <c r="E21" s="229" t="s">
        <v>239</v>
      </c>
      <c r="F21" s="230"/>
      <c r="G21" s="229"/>
      <c r="H21" s="230"/>
      <c r="I21" s="230"/>
    </row>
    <row r="22" spans="2:9" ht="18.600000000000001" customHeight="1">
      <c r="B22" s="252" t="s">
        <v>230</v>
      </c>
      <c r="D22" s="260" t="s">
        <v>64</v>
      </c>
      <c r="E22" s="229" t="s">
        <v>132</v>
      </c>
      <c r="F22" s="230"/>
      <c r="G22" s="229"/>
      <c r="H22" s="230"/>
      <c r="I22" s="230"/>
    </row>
    <row r="23" spans="2:9">
      <c r="B23" s="248" t="s">
        <v>247</v>
      </c>
      <c r="D23" s="260" t="s">
        <v>22</v>
      </c>
      <c r="E23" s="229" t="s">
        <v>240</v>
      </c>
      <c r="F23" s="230"/>
      <c r="G23" s="229"/>
      <c r="H23" s="230"/>
      <c r="I23" s="230"/>
    </row>
    <row r="24" spans="2:9">
      <c r="B24" s="249" t="s">
        <v>246</v>
      </c>
      <c r="D24" s="263" t="s">
        <v>90</v>
      </c>
      <c r="E24" s="229" t="s">
        <v>241</v>
      </c>
      <c r="F24" s="230"/>
      <c r="G24" s="229"/>
      <c r="H24" s="230"/>
      <c r="I24" s="230"/>
    </row>
    <row r="25" spans="2:9">
      <c r="B25" s="248" t="s">
        <v>143</v>
      </c>
      <c r="D25" s="254" t="s">
        <v>1</v>
      </c>
      <c r="E25" s="229" t="s">
        <v>134</v>
      </c>
      <c r="F25" s="230"/>
      <c r="G25" s="230"/>
      <c r="H25" s="230"/>
      <c r="I25" s="230"/>
    </row>
    <row r="26" spans="2:9">
      <c r="B26" s="250" t="s">
        <v>140</v>
      </c>
      <c r="D26" s="260" t="s">
        <v>237</v>
      </c>
      <c r="E26" s="229"/>
      <c r="F26" s="230"/>
      <c r="G26" s="230"/>
      <c r="H26" s="230"/>
      <c r="I26" s="230"/>
    </row>
    <row r="27" spans="2:9">
      <c r="B27" s="248" t="s">
        <v>144</v>
      </c>
      <c r="D27" s="261" t="s">
        <v>238</v>
      </c>
      <c r="E27" s="229"/>
      <c r="F27" s="230"/>
      <c r="G27" s="230"/>
      <c r="H27" s="230"/>
      <c r="I27" s="230"/>
    </row>
    <row r="28" spans="2:9">
      <c r="B28" s="250" t="s">
        <v>151</v>
      </c>
      <c r="D28" s="265" t="s">
        <v>65</v>
      </c>
      <c r="E28" s="230"/>
      <c r="F28" s="230"/>
      <c r="G28" s="230"/>
      <c r="H28" s="230"/>
      <c r="I28" s="230"/>
    </row>
    <row r="29" spans="2:9">
      <c r="B29" s="248" t="s">
        <v>152</v>
      </c>
      <c r="D29" t="s">
        <v>3</v>
      </c>
      <c r="E29" s="230"/>
      <c r="F29" s="230"/>
      <c r="G29" s="230"/>
      <c r="H29" s="230"/>
      <c r="I29" s="230"/>
    </row>
    <row r="30" spans="2:9">
      <c r="B30" s="250" t="s">
        <v>153</v>
      </c>
      <c r="E30" s="230"/>
      <c r="F30" s="230"/>
      <c r="G30" s="230"/>
      <c r="H30" s="230"/>
      <c r="I30" s="230"/>
    </row>
    <row r="31" spans="2:9">
      <c r="B31" s="250" t="s">
        <v>208</v>
      </c>
      <c r="E31" s="230"/>
      <c r="F31" s="230"/>
      <c r="G31" s="230"/>
      <c r="H31" s="230"/>
      <c r="I31" s="230"/>
    </row>
    <row r="32" spans="2:9">
      <c r="B32" s="248" t="s">
        <v>145</v>
      </c>
      <c r="D32" s="264"/>
      <c r="E32" s="230"/>
      <c r="F32" s="230"/>
      <c r="G32" s="230"/>
      <c r="H32" s="230"/>
      <c r="I32" s="230"/>
    </row>
    <row r="33" spans="2:9">
      <c r="B33" s="250" t="s">
        <v>261</v>
      </c>
      <c r="D33" s="264"/>
      <c r="E33" s="230"/>
      <c r="F33" s="230"/>
      <c r="G33" s="230"/>
      <c r="H33" s="230"/>
      <c r="I33" s="230"/>
    </row>
    <row r="34" spans="2:9">
      <c r="B34" s="248" t="s">
        <v>148</v>
      </c>
      <c r="D34" s="264"/>
      <c r="E34" s="230"/>
      <c r="F34" s="230"/>
      <c r="G34" s="230"/>
      <c r="H34" s="230"/>
      <c r="I34" s="230"/>
    </row>
    <row r="35" spans="2:9">
      <c r="B35" s="250" t="s">
        <v>149</v>
      </c>
      <c r="D35" s="264"/>
    </row>
    <row r="36" spans="2:9">
      <c r="B36" s="248" t="s">
        <v>150</v>
      </c>
      <c r="D36" s="264"/>
    </row>
    <row r="37" spans="2:9">
      <c r="B37" s="248" t="s">
        <v>146</v>
      </c>
      <c r="D37" s="264"/>
    </row>
    <row r="38" spans="2:9">
      <c r="B38" s="248" t="s">
        <v>142</v>
      </c>
      <c r="D38" s="632"/>
    </row>
    <row r="39" spans="2:9">
      <c r="B39" s="249" t="s">
        <v>147</v>
      </c>
      <c r="D39" s="632"/>
    </row>
    <row r="40" spans="2:9" ht="28.8">
      <c r="B40" s="253" t="s">
        <v>232</v>
      </c>
      <c r="D40" s="632"/>
    </row>
    <row r="41" spans="2:9" ht="14.4" customHeight="1">
      <c r="B41" s="130" t="s">
        <v>42</v>
      </c>
      <c r="D41" s="633"/>
    </row>
    <row r="42" spans="2:9" ht="14.4" customHeight="1">
      <c r="B42" s="130" t="s">
        <v>234</v>
      </c>
      <c r="D42" s="633"/>
    </row>
    <row r="43" spans="2:9" ht="28.8">
      <c r="B43" s="130" t="s">
        <v>235</v>
      </c>
      <c r="D43" s="633"/>
    </row>
    <row r="44" spans="2:9">
      <c r="B44" s="130" t="s">
        <v>233</v>
      </c>
      <c r="D44" s="633"/>
    </row>
    <row r="45" spans="2:9">
      <c r="B45" s="130" t="s">
        <v>34</v>
      </c>
      <c r="D45" s="633"/>
    </row>
    <row r="46" spans="2:9">
      <c r="B46" s="130" t="s">
        <v>104</v>
      </c>
      <c r="D46" s="633"/>
    </row>
    <row r="47" spans="2:9">
      <c r="B47" s="130" t="s">
        <v>3</v>
      </c>
      <c r="D47" s="633"/>
    </row>
    <row r="48" spans="2:9">
      <c r="B48" s="227"/>
      <c r="D48" s="633"/>
    </row>
    <row r="49" spans="2:25">
      <c r="B49" s="227"/>
      <c r="D49" s="633"/>
    </row>
    <row r="50" spans="2:25">
      <c r="B50" s="227"/>
      <c r="D50" s="633"/>
    </row>
    <row r="51" spans="2:25">
      <c r="B51" s="227"/>
      <c r="D51" s="255"/>
    </row>
    <row r="52" spans="2:25">
      <c r="B52" s="228"/>
      <c r="D52" s="230"/>
    </row>
    <row r="55" spans="2:25" s="124" customFormat="1" ht="54" customHeight="1">
      <c r="B55" s="233" t="s">
        <v>143</v>
      </c>
      <c r="C55" s="231" t="s">
        <v>140</v>
      </c>
      <c r="D55" s="232" t="s">
        <v>144</v>
      </c>
      <c r="E55" s="234" t="s">
        <v>208</v>
      </c>
      <c r="F55" s="233" t="s">
        <v>145</v>
      </c>
      <c r="G55" s="234" t="s">
        <v>146</v>
      </c>
      <c r="H55" s="235" t="s">
        <v>142</v>
      </c>
      <c r="I55" s="234" t="s">
        <v>147</v>
      </c>
      <c r="J55" s="233" t="s">
        <v>148</v>
      </c>
      <c r="K55" s="236" t="s">
        <v>149</v>
      </c>
      <c r="L55" s="233" t="s">
        <v>150</v>
      </c>
      <c r="M55" s="234" t="s">
        <v>151</v>
      </c>
      <c r="N55" s="233" t="s">
        <v>152</v>
      </c>
      <c r="O55" s="234" t="s">
        <v>153</v>
      </c>
      <c r="P55" s="233" t="s">
        <v>247</v>
      </c>
      <c r="Q55" s="234" t="s">
        <v>261</v>
      </c>
      <c r="R55" s="232" t="s">
        <v>246</v>
      </c>
      <c r="S55" s="256" t="s">
        <v>233</v>
      </c>
      <c r="T55" s="266" t="s">
        <v>34</v>
      </c>
      <c r="U55" s="266" t="s">
        <v>42</v>
      </c>
      <c r="V55" s="266" t="s">
        <v>235</v>
      </c>
      <c r="W55" s="266" t="s">
        <v>104</v>
      </c>
      <c r="Y55" s="124" t="s">
        <v>234</v>
      </c>
    </row>
    <row r="56" spans="2:25" ht="43.2">
      <c r="B56" s="237" t="s">
        <v>266</v>
      </c>
      <c r="C56" s="239" t="s">
        <v>216</v>
      </c>
      <c r="D56" s="239" t="s">
        <v>216</v>
      </c>
      <c r="E56" s="241" t="s">
        <v>270</v>
      </c>
      <c r="F56" s="241" t="s">
        <v>270</v>
      </c>
      <c r="G56" s="237" t="s">
        <v>266</v>
      </c>
      <c r="H56" s="242" t="s">
        <v>216</v>
      </c>
      <c r="I56" s="240" t="s">
        <v>216</v>
      </c>
      <c r="J56" s="237" t="s">
        <v>268</v>
      </c>
      <c r="K56" s="246" t="s">
        <v>212</v>
      </c>
      <c r="L56" s="241" t="s">
        <v>270</v>
      </c>
      <c r="M56" s="237" t="s">
        <v>266</v>
      </c>
      <c r="N56" s="242" t="s">
        <v>212</v>
      </c>
      <c r="O56" s="241" t="s">
        <v>270</v>
      </c>
      <c r="P56" s="241" t="s">
        <v>210</v>
      </c>
      <c r="Q56" s="168" t="s">
        <v>25</v>
      </c>
      <c r="R56" s="247" t="s">
        <v>106</v>
      </c>
      <c r="S56" s="257" t="s">
        <v>57</v>
      </c>
      <c r="T56" s="194" t="s">
        <v>63</v>
      </c>
      <c r="U56" s="198" t="s">
        <v>102</v>
      </c>
      <c r="V56" s="201" t="s">
        <v>160</v>
      </c>
      <c r="W56" s="203" t="s">
        <v>167</v>
      </c>
      <c r="Y56" t="s">
        <v>207</v>
      </c>
    </row>
    <row r="57" spans="2:25" ht="57.6">
      <c r="B57" s="237" t="s">
        <v>214</v>
      </c>
      <c r="C57" s="239" t="s">
        <v>96</v>
      </c>
      <c r="D57" s="239" t="s">
        <v>224</v>
      </c>
      <c r="G57" s="237" t="s">
        <v>214</v>
      </c>
      <c r="H57" s="243" t="s">
        <v>98</v>
      </c>
      <c r="I57" s="239" t="s">
        <v>217</v>
      </c>
      <c r="J57" s="237" t="s">
        <v>267</v>
      </c>
      <c r="K57" s="246" t="s">
        <v>98</v>
      </c>
      <c r="M57" s="237" t="s">
        <v>214</v>
      </c>
      <c r="N57" s="243" t="s">
        <v>98</v>
      </c>
      <c r="P57" s="241" t="s">
        <v>209</v>
      </c>
      <c r="Q57" s="169" t="s">
        <v>262</v>
      </c>
      <c r="R57" s="259" t="s">
        <v>3</v>
      </c>
      <c r="S57" s="257" t="s">
        <v>55</v>
      </c>
      <c r="T57" s="195" t="s">
        <v>99</v>
      </c>
      <c r="U57" s="199" t="s">
        <v>101</v>
      </c>
      <c r="V57" s="202" t="s">
        <v>163</v>
      </c>
      <c r="W57" s="204" t="s">
        <v>165</v>
      </c>
    </row>
    <row r="58" spans="2:25" ht="57.6">
      <c r="B58" s="238" t="s">
        <v>3</v>
      </c>
      <c r="C58" s="239" t="s">
        <v>95</v>
      </c>
      <c r="D58" s="239" t="s">
        <v>218</v>
      </c>
      <c r="G58" s="238" t="s">
        <v>3</v>
      </c>
      <c r="H58" s="243" t="s">
        <v>217</v>
      </c>
      <c r="I58" s="240" t="s">
        <v>221</v>
      </c>
      <c r="J58" s="237" t="s">
        <v>272</v>
      </c>
      <c r="K58" s="242" t="s">
        <v>228</v>
      </c>
      <c r="M58" s="241" t="s">
        <v>3</v>
      </c>
      <c r="N58" s="243" t="s">
        <v>223</v>
      </c>
      <c r="Q58" s="226" t="s">
        <v>24</v>
      </c>
      <c r="R58" s="247"/>
      <c r="S58" s="257" t="s">
        <v>56</v>
      </c>
      <c r="T58" s="196" t="s">
        <v>61</v>
      </c>
      <c r="U58" s="200" t="s">
        <v>100</v>
      </c>
      <c r="V58" s="202" t="s">
        <v>168</v>
      </c>
      <c r="W58" s="205" t="s">
        <v>166</v>
      </c>
    </row>
    <row r="59" spans="2:25" ht="28.8">
      <c r="C59" s="239" t="s">
        <v>224</v>
      </c>
      <c r="D59" s="240" t="s">
        <v>217</v>
      </c>
      <c r="H59" s="244" t="s">
        <v>136</v>
      </c>
      <c r="I59" s="239" t="s">
        <v>3</v>
      </c>
      <c r="J59" s="237" t="s">
        <v>3</v>
      </c>
      <c r="K59" s="243" t="s">
        <v>229</v>
      </c>
      <c r="N59" s="243" t="s">
        <v>136</v>
      </c>
      <c r="R59" s="259"/>
      <c r="S59" s="279" t="s">
        <v>3</v>
      </c>
      <c r="T59" s="195" t="s">
        <v>59</v>
      </c>
      <c r="U59" s="267" t="s">
        <v>3</v>
      </c>
      <c r="V59" s="202" t="s">
        <v>162</v>
      </c>
      <c r="W59" s="267" t="s">
        <v>3</v>
      </c>
    </row>
    <row r="60" spans="2:25" ht="43.2">
      <c r="C60" s="239" t="s">
        <v>213</v>
      </c>
      <c r="D60" s="239" t="s">
        <v>219</v>
      </c>
      <c r="H60" s="245" t="s">
        <v>97</v>
      </c>
      <c r="J60" s="237"/>
      <c r="K60" s="243" t="s">
        <v>136</v>
      </c>
      <c r="N60" s="242" t="s">
        <v>97</v>
      </c>
      <c r="R60" s="259"/>
      <c r="S60" s="257"/>
      <c r="T60" s="196" t="s">
        <v>60</v>
      </c>
      <c r="U60" s="267"/>
      <c r="V60" s="202" t="s">
        <v>161</v>
      </c>
      <c r="W60" s="267"/>
    </row>
    <row r="61" spans="2:25" ht="43.2">
      <c r="C61" s="239" t="s">
        <v>263</v>
      </c>
      <c r="D61" s="239" t="s">
        <v>3</v>
      </c>
      <c r="H61" s="243" t="s">
        <v>271</v>
      </c>
      <c r="K61" s="243" t="s">
        <v>97</v>
      </c>
      <c r="N61" s="262" t="s">
        <v>3</v>
      </c>
      <c r="R61" s="259"/>
      <c r="S61" s="257"/>
      <c r="T61" s="196" t="s">
        <v>62</v>
      </c>
      <c r="U61" s="267"/>
      <c r="V61" s="202" t="s">
        <v>159</v>
      </c>
      <c r="W61" s="267"/>
    </row>
    <row r="62" spans="2:25" ht="28.8">
      <c r="C62" s="239" t="s">
        <v>98</v>
      </c>
      <c r="D62" s="229"/>
      <c r="H62" s="251" t="s">
        <v>3</v>
      </c>
      <c r="K62" s="240" t="s">
        <v>3</v>
      </c>
      <c r="R62" s="259"/>
      <c r="S62" s="257"/>
      <c r="T62" s="197" t="s">
        <v>58</v>
      </c>
      <c r="U62" s="267"/>
      <c r="V62" s="269" t="s">
        <v>158</v>
      </c>
      <c r="W62" s="267"/>
    </row>
    <row r="63" spans="2:25">
      <c r="C63" s="239" t="s">
        <v>94</v>
      </c>
      <c r="D63" s="229"/>
      <c r="T63" s="280" t="s">
        <v>3</v>
      </c>
      <c r="V63" s="281" t="s">
        <v>3</v>
      </c>
    </row>
    <row r="64" spans="2:25">
      <c r="C64" s="239" t="s">
        <v>217</v>
      </c>
      <c r="D64" s="229"/>
    </row>
    <row r="65" spans="2:5">
      <c r="C65" s="239" t="s">
        <v>136</v>
      </c>
      <c r="D65" s="229"/>
    </row>
    <row r="66" spans="2:5">
      <c r="C66" s="239" t="s">
        <v>97</v>
      </c>
      <c r="D66" s="229"/>
    </row>
    <row r="67" spans="2:5" ht="28.8">
      <c r="C67" s="239" t="s">
        <v>271</v>
      </c>
    </row>
    <row r="68" spans="2:5">
      <c r="C68" s="239" t="s">
        <v>3</v>
      </c>
    </row>
    <row r="70" spans="2:5">
      <c r="B70" s="643" t="s">
        <v>179</v>
      </c>
      <c r="C70" s="646" t="s">
        <v>55</v>
      </c>
      <c r="D70" s="177" t="s">
        <v>169</v>
      </c>
      <c r="E70" s="189" t="s">
        <v>198</v>
      </c>
    </row>
    <row r="71" spans="2:5">
      <c r="B71" s="644"/>
      <c r="C71" s="647"/>
      <c r="D71" s="178" t="s">
        <v>170</v>
      </c>
      <c r="E71" s="180" t="s">
        <v>231</v>
      </c>
    </row>
    <row r="72" spans="2:5">
      <c r="B72" s="644"/>
      <c r="C72" s="647"/>
      <c r="D72" s="178" t="s">
        <v>171</v>
      </c>
      <c r="E72" s="190" t="s">
        <v>3</v>
      </c>
    </row>
    <row r="73" spans="2:5">
      <c r="B73" s="644"/>
      <c r="C73" s="647"/>
      <c r="D73" s="178" t="s">
        <v>172</v>
      </c>
    </row>
    <row r="74" spans="2:5">
      <c r="B74" s="644"/>
      <c r="C74" s="647"/>
      <c r="D74" s="178" t="s">
        <v>173</v>
      </c>
    </row>
    <row r="75" spans="2:5">
      <c r="B75" s="644"/>
      <c r="C75" s="647"/>
      <c r="D75" s="178" t="s">
        <v>174</v>
      </c>
    </row>
    <row r="76" spans="2:5">
      <c r="B76" s="644"/>
      <c r="C76" s="647"/>
      <c r="D76" s="179" t="s">
        <v>3</v>
      </c>
    </row>
    <row r="77" spans="2:5">
      <c r="B77" s="644"/>
      <c r="C77" s="647" t="s">
        <v>56</v>
      </c>
      <c r="D77" s="178" t="s">
        <v>175</v>
      </c>
    </row>
    <row r="78" spans="2:5">
      <c r="B78" s="644"/>
      <c r="C78" s="647"/>
      <c r="D78" s="178" t="s">
        <v>176</v>
      </c>
    </row>
    <row r="79" spans="2:5">
      <c r="B79" s="644"/>
      <c r="C79" s="647"/>
      <c r="D79" s="179" t="s">
        <v>3</v>
      </c>
    </row>
    <row r="80" spans="2:5">
      <c r="B80" s="644"/>
      <c r="C80" s="648" t="s">
        <v>57</v>
      </c>
      <c r="D80" s="180" t="s">
        <v>177</v>
      </c>
    </row>
    <row r="81" spans="2:5">
      <c r="B81" s="644"/>
      <c r="C81" s="649"/>
      <c r="D81" s="181" t="s">
        <v>178</v>
      </c>
    </row>
    <row r="82" spans="2:5">
      <c r="B82" s="645"/>
      <c r="C82" s="650"/>
      <c r="D82" s="182" t="s">
        <v>3</v>
      </c>
    </row>
    <row r="83" spans="2:5">
      <c r="B83" s="119"/>
      <c r="C83" s="119"/>
      <c r="D83" s="183"/>
    </row>
    <row r="84" spans="2:5">
      <c r="B84" s="184" t="s">
        <v>180</v>
      </c>
      <c r="C84" s="185" t="s">
        <v>181</v>
      </c>
      <c r="D84" s="185" t="s">
        <v>182</v>
      </c>
    </row>
    <row r="85" spans="2:5">
      <c r="B85" s="635" t="s">
        <v>183</v>
      </c>
      <c r="C85" s="635" t="s">
        <v>58</v>
      </c>
      <c r="D85" s="186" t="s">
        <v>184</v>
      </c>
      <c r="E85" s="186" t="s">
        <v>199</v>
      </c>
    </row>
    <row r="86" spans="2:5">
      <c r="B86" s="651"/>
      <c r="C86" s="636"/>
      <c r="D86" s="186" t="s">
        <v>185</v>
      </c>
      <c r="E86" s="186" t="s">
        <v>200</v>
      </c>
    </row>
    <row r="87" spans="2:5">
      <c r="B87" s="651"/>
      <c r="C87" s="635" t="s">
        <v>59</v>
      </c>
      <c r="D87" s="186" t="s">
        <v>186</v>
      </c>
    </row>
    <row r="88" spans="2:5">
      <c r="B88" s="651"/>
      <c r="C88" s="636"/>
      <c r="D88" s="186" t="s">
        <v>185</v>
      </c>
    </row>
    <row r="89" spans="2:5">
      <c r="B89" s="651"/>
      <c r="C89" s="635" t="s">
        <v>60</v>
      </c>
      <c r="D89" s="186" t="s">
        <v>186</v>
      </c>
    </row>
    <row r="90" spans="2:5">
      <c r="B90" s="651"/>
      <c r="C90" s="636"/>
      <c r="D90" s="186" t="s">
        <v>187</v>
      </c>
    </row>
    <row r="91" spans="2:5">
      <c r="B91" s="651"/>
      <c r="C91" s="635" t="s">
        <v>61</v>
      </c>
      <c r="D91" s="186" t="s">
        <v>186</v>
      </c>
    </row>
    <row r="92" spans="2:5">
      <c r="B92" s="651"/>
      <c r="C92" s="636"/>
      <c r="D92" s="186" t="s">
        <v>187</v>
      </c>
    </row>
    <row r="93" spans="2:5">
      <c r="B93" s="651"/>
      <c r="C93" s="635" t="s">
        <v>62</v>
      </c>
      <c r="D93" s="186" t="s">
        <v>186</v>
      </c>
    </row>
    <row r="94" spans="2:5">
      <c r="B94" s="651"/>
      <c r="C94" s="636"/>
      <c r="D94" s="186" t="s">
        <v>187</v>
      </c>
    </row>
    <row r="95" spans="2:5">
      <c r="B95" s="651"/>
      <c r="C95" s="635" t="s">
        <v>63</v>
      </c>
      <c r="D95" s="186" t="s">
        <v>186</v>
      </c>
    </row>
    <row r="96" spans="2:5">
      <c r="B96" s="651"/>
      <c r="C96" s="636"/>
      <c r="D96" s="186" t="s">
        <v>187</v>
      </c>
    </row>
    <row r="97" spans="2:5">
      <c r="B97" s="651"/>
      <c r="C97" s="635" t="s">
        <v>188</v>
      </c>
      <c r="D97" s="186" t="s">
        <v>186</v>
      </c>
    </row>
    <row r="98" spans="2:5">
      <c r="B98" s="636"/>
      <c r="C98" s="636"/>
      <c r="D98" s="186" t="s">
        <v>187</v>
      </c>
    </row>
    <row r="99" spans="2:5">
      <c r="B99" s="187"/>
    </row>
    <row r="100" spans="2:5">
      <c r="B100" s="184" t="s">
        <v>180</v>
      </c>
      <c r="C100" s="185" t="s">
        <v>181</v>
      </c>
      <c r="D100" s="185" t="s">
        <v>182</v>
      </c>
    </row>
    <row r="101" spans="2:5">
      <c r="B101" s="637" t="s">
        <v>42</v>
      </c>
      <c r="C101" s="634" t="s">
        <v>100</v>
      </c>
      <c r="D101" s="640" t="s">
        <v>189</v>
      </c>
      <c r="E101" s="216" t="s">
        <v>201</v>
      </c>
    </row>
    <row r="102" spans="2:5">
      <c r="B102" s="638"/>
      <c r="C102" s="634"/>
      <c r="D102" s="640"/>
      <c r="E102" s="217" t="s">
        <v>202</v>
      </c>
    </row>
    <row r="103" spans="2:5" ht="28.8">
      <c r="B103" s="638"/>
      <c r="C103" s="634"/>
      <c r="D103" s="637" t="s">
        <v>190</v>
      </c>
      <c r="E103" s="218" t="s">
        <v>203</v>
      </c>
    </row>
    <row r="104" spans="2:5">
      <c r="B104" s="638"/>
      <c r="C104" s="634"/>
      <c r="D104" s="639"/>
      <c r="E104" s="217" t="s">
        <v>204</v>
      </c>
    </row>
    <row r="105" spans="2:5" ht="28.8">
      <c r="B105" s="638"/>
      <c r="C105" s="634"/>
      <c r="D105" s="637" t="s">
        <v>191</v>
      </c>
      <c r="E105" s="218" t="s">
        <v>205</v>
      </c>
    </row>
    <row r="106" spans="2:5">
      <c r="B106" s="638"/>
      <c r="C106" s="634"/>
      <c r="D106" s="639"/>
    </row>
    <row r="107" spans="2:5">
      <c r="B107" s="638"/>
      <c r="C107" s="634" t="s">
        <v>101</v>
      </c>
      <c r="D107" s="641" t="s">
        <v>192</v>
      </c>
    </row>
    <row r="108" spans="2:5">
      <c r="B108" s="638"/>
      <c r="C108" s="634"/>
      <c r="D108" s="642"/>
    </row>
    <row r="109" spans="2:5">
      <c r="B109" s="638"/>
      <c r="C109" s="634"/>
      <c r="D109" s="188" t="s">
        <v>193</v>
      </c>
    </row>
    <row r="110" spans="2:5">
      <c r="B110" s="638"/>
      <c r="C110" s="634"/>
      <c r="D110" s="188" t="s">
        <v>194</v>
      </c>
    </row>
    <row r="111" spans="2:5">
      <c r="B111" s="638"/>
      <c r="C111" s="634"/>
      <c r="D111" s="641" t="s">
        <v>195</v>
      </c>
    </row>
    <row r="112" spans="2:5">
      <c r="B112" s="638"/>
      <c r="C112" s="634"/>
      <c r="D112" s="642"/>
    </row>
    <row r="113" spans="2:4">
      <c r="B113" s="638"/>
      <c r="C113" s="634" t="s">
        <v>102</v>
      </c>
      <c r="D113" s="188" t="s">
        <v>196</v>
      </c>
    </row>
    <row r="114" spans="2:4">
      <c r="B114" s="639"/>
      <c r="C114" s="634"/>
      <c r="D114" s="188" t="s">
        <v>197</v>
      </c>
    </row>
    <row r="118" spans="2:4">
      <c r="D118" s="37" t="s">
        <v>206</v>
      </c>
    </row>
    <row r="119" spans="2:4">
      <c r="D119" t="s">
        <v>28</v>
      </c>
    </row>
  </sheetData>
  <autoFilter ref="H55:H61" xr:uid="{3D5D7874-728C-46D8-BAB0-5CDDCE820213}">
    <sortState xmlns:xlrd2="http://schemas.microsoft.com/office/spreadsheetml/2017/richdata2" ref="H56:H61">
      <sortCondition ref="H55:H61"/>
    </sortState>
  </autoFilter>
  <mergeCells count="24">
    <mergeCell ref="B70:B82"/>
    <mergeCell ref="C70:C76"/>
    <mergeCell ref="C77:C79"/>
    <mergeCell ref="C80:C82"/>
    <mergeCell ref="B85:B98"/>
    <mergeCell ref="C85:C86"/>
    <mergeCell ref="C87:C88"/>
    <mergeCell ref="C89:C90"/>
    <mergeCell ref="C91:C92"/>
    <mergeCell ref="C93:C94"/>
    <mergeCell ref="B101:B114"/>
    <mergeCell ref="C101:C106"/>
    <mergeCell ref="D101:D102"/>
    <mergeCell ref="D103:D104"/>
    <mergeCell ref="D105:D106"/>
    <mergeCell ref="C107:C112"/>
    <mergeCell ref="D107:D108"/>
    <mergeCell ref="D111:D112"/>
    <mergeCell ref="D38:D40"/>
    <mergeCell ref="D41:D47"/>
    <mergeCell ref="D48:D50"/>
    <mergeCell ref="C113:C114"/>
    <mergeCell ref="C95:C96"/>
    <mergeCell ref="C97:C98"/>
  </mergeCells>
  <pageMargins left="0.7" right="0.7" top="0.75" bottom="0.75" header="0.3" footer="0.3"/>
  <pageSetup orientation="portrait" r:id="rId1"/>
  <legacyDrawing r:id="rId2"/>
  <tableParts count="24">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95482-685B-4580-9209-ABFEABB38634}">
  <sheetPr codeName="Sheet13"/>
  <dimension ref="A1:C101"/>
  <sheetViews>
    <sheetView zoomScaleNormal="100" workbookViewId="0">
      <selection activeCell="B11" sqref="B11"/>
    </sheetView>
  </sheetViews>
  <sheetFormatPr defaultRowHeight="14.4"/>
  <cols>
    <col min="1" max="1" width="40.44140625" style="282" customWidth="1"/>
    <col min="2" max="2" width="65" style="119" customWidth="1"/>
    <col min="3" max="3" width="24.5546875" customWidth="1"/>
  </cols>
  <sheetData>
    <row r="1" spans="1:3" ht="38.4" customHeight="1">
      <c r="A1" s="285" t="s">
        <v>0</v>
      </c>
      <c r="B1" s="285" t="s">
        <v>251</v>
      </c>
      <c r="C1" s="283" t="s">
        <v>252</v>
      </c>
    </row>
    <row r="2" spans="1:3" ht="35.4" customHeight="1">
      <c r="A2" s="652" t="s">
        <v>230</v>
      </c>
      <c r="B2" s="652"/>
      <c r="C2" s="652"/>
    </row>
    <row r="3" spans="1:3" ht="28.8" customHeight="1">
      <c r="A3" s="654" t="s">
        <v>91</v>
      </c>
      <c r="B3" s="291" t="s">
        <v>210</v>
      </c>
      <c r="C3" s="291" t="s">
        <v>11</v>
      </c>
    </row>
    <row r="4" spans="1:3" ht="28.8" customHeight="1">
      <c r="A4" s="654"/>
      <c r="B4" s="291" t="s">
        <v>209</v>
      </c>
      <c r="C4" s="291" t="s">
        <v>11</v>
      </c>
    </row>
    <row r="5" spans="1:3" ht="19.8" customHeight="1">
      <c r="A5" s="655" t="s">
        <v>164</v>
      </c>
      <c r="B5" s="305" t="s">
        <v>106</v>
      </c>
      <c r="C5" s="295" t="s">
        <v>11</v>
      </c>
    </row>
    <row r="6" spans="1:3" ht="19.8" customHeight="1">
      <c r="A6" s="655"/>
      <c r="B6" s="305" t="s">
        <v>3</v>
      </c>
      <c r="C6" s="295" t="s">
        <v>11</v>
      </c>
    </row>
    <row r="7" spans="1:3" ht="19.8" customHeight="1">
      <c r="A7" s="656" t="s">
        <v>80</v>
      </c>
      <c r="B7" s="286" t="s">
        <v>266</v>
      </c>
      <c r="C7" s="286" t="s">
        <v>11</v>
      </c>
    </row>
    <row r="8" spans="1:3" ht="19.8" customHeight="1">
      <c r="A8" s="656"/>
      <c r="B8" s="286" t="s">
        <v>214</v>
      </c>
      <c r="C8" s="286" t="s">
        <v>11</v>
      </c>
    </row>
    <row r="9" spans="1:3" ht="19.8" customHeight="1">
      <c r="A9" s="656"/>
      <c r="B9" s="286" t="s">
        <v>3</v>
      </c>
      <c r="C9" s="286" t="s">
        <v>11</v>
      </c>
    </row>
    <row r="10" spans="1:3" ht="19.8" customHeight="1">
      <c r="A10" s="656" t="s">
        <v>81</v>
      </c>
      <c r="B10" s="286" t="s">
        <v>216</v>
      </c>
      <c r="C10" s="286" t="s">
        <v>11</v>
      </c>
    </row>
    <row r="11" spans="1:3" ht="19.8" customHeight="1">
      <c r="A11" s="656"/>
      <c r="B11" s="286" t="s">
        <v>96</v>
      </c>
      <c r="C11" s="286" t="s">
        <v>11</v>
      </c>
    </row>
    <row r="12" spans="1:3" ht="19.8" customHeight="1">
      <c r="A12" s="656"/>
      <c r="B12" s="286" t="s">
        <v>95</v>
      </c>
      <c r="C12" s="286" t="s">
        <v>11</v>
      </c>
    </row>
    <row r="13" spans="1:3" ht="19.8" customHeight="1">
      <c r="A13" s="656"/>
      <c r="B13" s="286" t="s">
        <v>224</v>
      </c>
      <c r="C13" s="286" t="s">
        <v>11</v>
      </c>
    </row>
    <row r="14" spans="1:3" ht="19.8" customHeight="1">
      <c r="A14" s="656"/>
      <c r="B14" s="286" t="s">
        <v>213</v>
      </c>
      <c r="C14" s="286" t="s">
        <v>11</v>
      </c>
    </row>
    <row r="15" spans="1:3" ht="19.8" customHeight="1">
      <c r="A15" s="656"/>
      <c r="B15" s="286" t="s">
        <v>263</v>
      </c>
      <c r="C15" s="286" t="s">
        <v>11</v>
      </c>
    </row>
    <row r="16" spans="1:3" ht="19.8" customHeight="1">
      <c r="A16" s="656"/>
      <c r="B16" s="286" t="s">
        <v>98</v>
      </c>
      <c r="C16" s="286" t="s">
        <v>11</v>
      </c>
    </row>
    <row r="17" spans="1:3" ht="19.8" customHeight="1">
      <c r="A17" s="656"/>
      <c r="B17" s="286" t="s">
        <v>94</v>
      </c>
      <c r="C17" s="286" t="s">
        <v>11</v>
      </c>
    </row>
    <row r="18" spans="1:3" ht="19.8" customHeight="1">
      <c r="A18" s="656"/>
      <c r="B18" s="286" t="s">
        <v>217</v>
      </c>
      <c r="C18" s="286" t="s">
        <v>11</v>
      </c>
    </row>
    <row r="19" spans="1:3" ht="19.8" customHeight="1">
      <c r="A19" s="656"/>
      <c r="B19" s="286" t="s">
        <v>136</v>
      </c>
      <c r="C19" s="286" t="s">
        <v>11</v>
      </c>
    </row>
    <row r="20" spans="1:3" ht="19.8" customHeight="1">
      <c r="A20" s="656"/>
      <c r="B20" s="286" t="s">
        <v>97</v>
      </c>
      <c r="C20" s="286" t="s">
        <v>11</v>
      </c>
    </row>
    <row r="21" spans="1:3" ht="19.8" customHeight="1">
      <c r="A21" s="656"/>
      <c r="B21" s="286" t="s">
        <v>271</v>
      </c>
      <c r="C21" s="286" t="s">
        <v>11</v>
      </c>
    </row>
    <row r="22" spans="1:3" ht="19.8" customHeight="1">
      <c r="A22" s="656"/>
      <c r="B22" s="286" t="s">
        <v>3</v>
      </c>
      <c r="C22" s="286" t="s">
        <v>11</v>
      </c>
    </row>
    <row r="23" spans="1:3" ht="19.8" customHeight="1">
      <c r="A23" s="656" t="s">
        <v>82</v>
      </c>
      <c r="B23" s="286" t="s">
        <v>216</v>
      </c>
      <c r="C23" s="286" t="s">
        <v>11</v>
      </c>
    </row>
    <row r="24" spans="1:3" ht="19.8" customHeight="1">
      <c r="A24" s="656"/>
      <c r="B24" s="286" t="s">
        <v>224</v>
      </c>
      <c r="C24" s="286" t="s">
        <v>11</v>
      </c>
    </row>
    <row r="25" spans="1:3" ht="19.8" customHeight="1">
      <c r="A25" s="656"/>
      <c r="B25" s="286" t="s">
        <v>218</v>
      </c>
      <c r="C25" s="286" t="s">
        <v>11</v>
      </c>
    </row>
    <row r="26" spans="1:3" ht="19.8" customHeight="1">
      <c r="A26" s="656"/>
      <c r="B26" s="286" t="s">
        <v>217</v>
      </c>
      <c r="C26" s="286" t="s">
        <v>11</v>
      </c>
    </row>
    <row r="27" spans="1:3" ht="19.8" customHeight="1">
      <c r="A27" s="656"/>
      <c r="B27" s="286" t="s">
        <v>219</v>
      </c>
      <c r="C27" s="286" t="s">
        <v>11</v>
      </c>
    </row>
    <row r="28" spans="1:3" ht="19.8" customHeight="1">
      <c r="A28" s="656"/>
      <c r="B28" s="286" t="s">
        <v>3</v>
      </c>
      <c r="C28" s="286" t="s">
        <v>11</v>
      </c>
    </row>
    <row r="29" spans="1:3" ht="19.8" customHeight="1">
      <c r="A29" s="657" t="s">
        <v>87</v>
      </c>
      <c r="B29" s="287" t="s">
        <v>266</v>
      </c>
      <c r="C29" s="287" t="s">
        <v>11</v>
      </c>
    </row>
    <row r="30" spans="1:3" ht="19.8" customHeight="1">
      <c r="A30" s="657"/>
      <c r="B30" s="287" t="s">
        <v>214</v>
      </c>
      <c r="C30" s="287" t="s">
        <v>11</v>
      </c>
    </row>
    <row r="31" spans="1:3" ht="19.8" customHeight="1">
      <c r="A31" s="657"/>
      <c r="B31" s="287" t="s">
        <v>3</v>
      </c>
      <c r="C31" s="287" t="s">
        <v>11</v>
      </c>
    </row>
    <row r="32" spans="1:3" ht="19.8" customHeight="1">
      <c r="A32" s="657" t="s">
        <v>88</v>
      </c>
      <c r="B32" s="287" t="s">
        <v>212</v>
      </c>
      <c r="C32" s="287" t="s">
        <v>11</v>
      </c>
    </row>
    <row r="33" spans="1:3" ht="19.8" customHeight="1">
      <c r="A33" s="657"/>
      <c r="B33" s="287" t="s">
        <v>98</v>
      </c>
      <c r="C33" s="287" t="s">
        <v>11</v>
      </c>
    </row>
    <row r="34" spans="1:3" ht="19.8" customHeight="1">
      <c r="A34" s="657"/>
      <c r="B34" s="287" t="s">
        <v>223</v>
      </c>
      <c r="C34" s="287" t="s">
        <v>11</v>
      </c>
    </row>
    <row r="35" spans="1:3" ht="19.8" customHeight="1">
      <c r="A35" s="657"/>
      <c r="B35" s="287" t="s">
        <v>136</v>
      </c>
      <c r="C35" s="287" t="s">
        <v>11</v>
      </c>
    </row>
    <row r="36" spans="1:3" ht="19.8" customHeight="1">
      <c r="A36" s="657"/>
      <c r="B36" s="287" t="s">
        <v>97</v>
      </c>
      <c r="C36" s="287" t="s">
        <v>11</v>
      </c>
    </row>
    <row r="37" spans="1:3" ht="19.8" customHeight="1">
      <c r="A37" s="657"/>
      <c r="B37" s="287" t="s">
        <v>3</v>
      </c>
      <c r="C37" s="287" t="s">
        <v>11</v>
      </c>
    </row>
    <row r="38" spans="1:3" ht="19.8" customHeight="1">
      <c r="A38" s="289" t="s">
        <v>89</v>
      </c>
      <c r="B38" s="287" t="s">
        <v>207</v>
      </c>
      <c r="C38" s="287" t="s">
        <v>11</v>
      </c>
    </row>
    <row r="39" spans="1:3" ht="23.4" customHeight="1">
      <c r="A39" s="289" t="s">
        <v>127</v>
      </c>
      <c r="B39" s="287" t="s">
        <v>207</v>
      </c>
      <c r="C39" s="287" t="s">
        <v>253</v>
      </c>
    </row>
    <row r="40" spans="1:3" ht="24.6" customHeight="1">
      <c r="A40" s="289" t="s">
        <v>83</v>
      </c>
      <c r="B40" s="287" t="s">
        <v>207</v>
      </c>
      <c r="C40" s="287" t="s">
        <v>253</v>
      </c>
    </row>
    <row r="41" spans="1:3" ht="20.399999999999999" customHeight="1">
      <c r="A41" s="653" t="s">
        <v>1</v>
      </c>
      <c r="B41" s="288" t="s">
        <v>25</v>
      </c>
      <c r="C41" s="288" t="s">
        <v>254</v>
      </c>
    </row>
    <row r="42" spans="1:3" ht="19.8" customHeight="1">
      <c r="A42" s="653"/>
      <c r="B42" s="288" t="s">
        <v>26</v>
      </c>
      <c r="C42" s="288" t="s">
        <v>254</v>
      </c>
    </row>
    <row r="43" spans="1:3" ht="19.8" customHeight="1">
      <c r="A43" s="653"/>
      <c r="B43" s="288" t="s">
        <v>24</v>
      </c>
      <c r="C43" s="288" t="s">
        <v>254</v>
      </c>
    </row>
    <row r="44" spans="1:3" ht="19.8" customHeight="1">
      <c r="A44" s="653" t="s">
        <v>77</v>
      </c>
      <c r="B44" s="288" t="s">
        <v>268</v>
      </c>
      <c r="C44" s="288" t="s">
        <v>11</v>
      </c>
    </row>
    <row r="45" spans="1:3" s="124" customFormat="1" ht="28.8" customHeight="1">
      <c r="A45" s="653"/>
      <c r="B45" s="324" t="s">
        <v>267</v>
      </c>
      <c r="C45" s="324" t="s">
        <v>11</v>
      </c>
    </row>
    <row r="46" spans="1:3" s="124" customFormat="1" ht="31.8" customHeight="1">
      <c r="A46" s="653"/>
      <c r="B46" s="324" t="s">
        <v>272</v>
      </c>
      <c r="C46" s="324" t="s">
        <v>11</v>
      </c>
    </row>
    <row r="47" spans="1:3" s="124" customFormat="1" ht="28.8" customHeight="1">
      <c r="A47" s="653"/>
      <c r="B47" s="324" t="s">
        <v>3</v>
      </c>
      <c r="C47" s="324" t="s">
        <v>11</v>
      </c>
    </row>
    <row r="48" spans="1:3" ht="19.8" customHeight="1">
      <c r="A48" s="653" t="s">
        <v>78</v>
      </c>
      <c r="B48" s="288" t="s">
        <v>212</v>
      </c>
      <c r="C48" s="288" t="s">
        <v>11</v>
      </c>
    </row>
    <row r="49" spans="1:3" ht="19.8" customHeight="1">
      <c r="A49" s="653"/>
      <c r="B49" s="288" t="s">
        <v>98</v>
      </c>
      <c r="C49" s="288" t="s">
        <v>11</v>
      </c>
    </row>
    <row r="50" spans="1:3" ht="19.8" customHeight="1">
      <c r="A50" s="653"/>
      <c r="B50" s="288" t="s">
        <v>228</v>
      </c>
      <c r="C50" s="288" t="s">
        <v>11</v>
      </c>
    </row>
    <row r="51" spans="1:3" ht="19.8" customHeight="1">
      <c r="A51" s="653"/>
      <c r="B51" s="288" t="s">
        <v>229</v>
      </c>
      <c r="C51" s="288" t="s">
        <v>11</v>
      </c>
    </row>
    <row r="52" spans="1:3" ht="19.8" customHeight="1">
      <c r="A52" s="653"/>
      <c r="B52" s="288" t="s">
        <v>136</v>
      </c>
      <c r="C52" s="288" t="s">
        <v>11</v>
      </c>
    </row>
    <row r="53" spans="1:3" ht="19.8" customHeight="1">
      <c r="A53" s="653"/>
      <c r="B53" s="288" t="s">
        <v>97</v>
      </c>
      <c r="C53" s="288" t="s">
        <v>11</v>
      </c>
    </row>
    <row r="54" spans="1:3" ht="19.8" customHeight="1">
      <c r="A54" s="653"/>
      <c r="B54" s="288" t="s">
        <v>3</v>
      </c>
      <c r="C54" s="288" t="s">
        <v>11</v>
      </c>
    </row>
    <row r="55" spans="1:3" ht="19.8" customHeight="1">
      <c r="A55" s="284" t="s">
        <v>79</v>
      </c>
      <c r="B55" s="288" t="s">
        <v>207</v>
      </c>
      <c r="C55" s="288" t="s">
        <v>11</v>
      </c>
    </row>
    <row r="56" spans="1:3" ht="19.8" customHeight="1">
      <c r="A56" s="657" t="s">
        <v>84</v>
      </c>
      <c r="B56" s="287" t="s">
        <v>266</v>
      </c>
      <c r="C56" s="287" t="s">
        <v>11</v>
      </c>
    </row>
    <row r="57" spans="1:3" ht="19.8" customHeight="1">
      <c r="A57" s="657"/>
      <c r="B57" s="287" t="s">
        <v>214</v>
      </c>
      <c r="C57" s="287" t="s">
        <v>11</v>
      </c>
    </row>
    <row r="58" spans="1:3" ht="19.8" customHeight="1">
      <c r="A58" s="657"/>
      <c r="B58" s="287" t="s">
        <v>3</v>
      </c>
      <c r="C58" s="287" t="s">
        <v>11</v>
      </c>
    </row>
    <row r="59" spans="1:3" ht="19.8" customHeight="1">
      <c r="A59" s="657" t="s">
        <v>85</v>
      </c>
      <c r="B59" s="287" t="s">
        <v>216</v>
      </c>
      <c r="C59" s="287" t="s">
        <v>11</v>
      </c>
    </row>
    <row r="60" spans="1:3" ht="19.8" customHeight="1">
      <c r="A60" s="657"/>
      <c r="B60" s="287" t="s">
        <v>98</v>
      </c>
      <c r="C60" s="287" t="s">
        <v>11</v>
      </c>
    </row>
    <row r="61" spans="1:3" ht="19.8" customHeight="1">
      <c r="A61" s="657"/>
      <c r="B61" s="287" t="s">
        <v>217</v>
      </c>
      <c r="C61" s="287" t="s">
        <v>11</v>
      </c>
    </row>
    <row r="62" spans="1:3" ht="19.8" customHeight="1">
      <c r="A62" s="657"/>
      <c r="B62" s="287" t="s">
        <v>136</v>
      </c>
      <c r="C62" s="287" t="s">
        <v>11</v>
      </c>
    </row>
    <row r="63" spans="1:3" ht="19.8" customHeight="1">
      <c r="A63" s="657"/>
      <c r="B63" s="287" t="s">
        <v>97</v>
      </c>
      <c r="C63" s="287" t="s">
        <v>11</v>
      </c>
    </row>
    <row r="64" spans="1:3" ht="19.8" customHeight="1">
      <c r="A64" s="657"/>
      <c r="B64" s="287" t="s">
        <v>271</v>
      </c>
      <c r="C64" s="287" t="s">
        <v>11</v>
      </c>
    </row>
    <row r="65" spans="1:3" ht="19.8" customHeight="1">
      <c r="A65" s="657"/>
      <c r="B65" s="287" t="s">
        <v>3</v>
      </c>
      <c r="C65" s="287" t="s">
        <v>11</v>
      </c>
    </row>
    <row r="66" spans="1:3" ht="19.8" customHeight="1">
      <c r="A66" s="657" t="s">
        <v>86</v>
      </c>
      <c r="B66" s="287" t="s">
        <v>216</v>
      </c>
      <c r="C66" s="287" t="s">
        <v>11</v>
      </c>
    </row>
    <row r="67" spans="1:3" ht="19.8" customHeight="1">
      <c r="A67" s="657"/>
      <c r="B67" s="287" t="s">
        <v>217</v>
      </c>
      <c r="C67" s="287" t="s">
        <v>11</v>
      </c>
    </row>
    <row r="68" spans="1:3" ht="19.8" customHeight="1">
      <c r="A68" s="657"/>
      <c r="B68" s="287" t="s">
        <v>221</v>
      </c>
      <c r="C68" s="287" t="s">
        <v>11</v>
      </c>
    </row>
    <row r="69" spans="1:3" ht="19.8" customHeight="1">
      <c r="A69" s="657"/>
      <c r="B69" s="287" t="s">
        <v>3</v>
      </c>
      <c r="C69" s="287" t="s">
        <v>11</v>
      </c>
    </row>
    <row r="70" spans="1:3" ht="40.200000000000003" customHeight="1">
      <c r="A70" s="285" t="s">
        <v>0</v>
      </c>
      <c r="B70" s="285" t="s">
        <v>251</v>
      </c>
      <c r="C70" s="283" t="s">
        <v>252</v>
      </c>
    </row>
    <row r="71" spans="1:3" ht="31.2" customHeight="1">
      <c r="A71" s="652" t="s">
        <v>232</v>
      </c>
      <c r="B71" s="652"/>
      <c r="C71" s="652"/>
    </row>
    <row r="72" spans="1:3" ht="23.4" customHeight="1">
      <c r="A72" s="654" t="s">
        <v>42</v>
      </c>
      <c r="B72" s="291" t="s">
        <v>102</v>
      </c>
      <c r="C72" s="291" t="s">
        <v>201</v>
      </c>
    </row>
    <row r="73" spans="1:3" ht="23.4" customHeight="1">
      <c r="A73" s="654"/>
      <c r="B73" s="291" t="s">
        <v>101</v>
      </c>
      <c r="C73" s="291" t="s">
        <v>201</v>
      </c>
    </row>
    <row r="74" spans="1:3" ht="23.4" customHeight="1">
      <c r="A74" s="654"/>
      <c r="B74" s="291" t="s">
        <v>100</v>
      </c>
      <c r="C74" s="291" t="s">
        <v>201</v>
      </c>
    </row>
    <row r="75" spans="1:3" ht="23.4" customHeight="1">
      <c r="A75" s="654"/>
      <c r="B75" s="291" t="s">
        <v>3</v>
      </c>
      <c r="C75" s="291" t="s">
        <v>201</v>
      </c>
    </row>
    <row r="76" spans="1:3" ht="21" customHeight="1">
      <c r="A76" s="296" t="s">
        <v>250</v>
      </c>
      <c r="B76" s="295" t="s">
        <v>207</v>
      </c>
      <c r="C76" s="295"/>
    </row>
    <row r="77" spans="1:3" ht="19.8" customHeight="1">
      <c r="A77" s="656" t="s">
        <v>103</v>
      </c>
      <c r="B77" s="286" t="s">
        <v>160</v>
      </c>
      <c r="C77" s="286" t="s">
        <v>264</v>
      </c>
    </row>
    <row r="78" spans="1:3" ht="19.8" customHeight="1">
      <c r="A78" s="656"/>
      <c r="B78" s="286" t="s">
        <v>163</v>
      </c>
      <c r="C78" s="286" t="s">
        <v>28</v>
      </c>
    </row>
    <row r="79" spans="1:3" ht="19.8" customHeight="1">
      <c r="A79" s="656"/>
      <c r="B79" s="286" t="s">
        <v>168</v>
      </c>
      <c r="C79" s="286" t="s">
        <v>28</v>
      </c>
    </row>
    <row r="80" spans="1:3" ht="19.8" customHeight="1">
      <c r="A80" s="656"/>
      <c r="B80" s="286" t="s">
        <v>162</v>
      </c>
      <c r="C80" s="286" t="s">
        <v>28</v>
      </c>
    </row>
    <row r="81" spans="1:3" ht="19.8" customHeight="1">
      <c r="A81" s="656"/>
      <c r="B81" s="286" t="s">
        <v>161</v>
      </c>
      <c r="C81" s="286" t="s">
        <v>28</v>
      </c>
    </row>
    <row r="82" spans="1:3" ht="19.8" customHeight="1">
      <c r="A82" s="656"/>
      <c r="B82" s="286" t="s">
        <v>159</v>
      </c>
      <c r="C82" s="286" t="s">
        <v>253</v>
      </c>
    </row>
    <row r="83" spans="1:3" ht="19.8" customHeight="1">
      <c r="A83" s="656"/>
      <c r="B83" s="286" t="s">
        <v>158</v>
      </c>
      <c r="C83" s="286" t="s">
        <v>253</v>
      </c>
    </row>
    <row r="84" spans="1:3" ht="19.8" customHeight="1">
      <c r="A84" s="656"/>
      <c r="B84" s="286" t="s">
        <v>3</v>
      </c>
      <c r="C84" s="286"/>
    </row>
    <row r="85" spans="1:3" ht="19.8" customHeight="1">
      <c r="A85" s="659" t="s">
        <v>156</v>
      </c>
      <c r="B85" s="290" t="s">
        <v>57</v>
      </c>
      <c r="C85" s="290" t="s">
        <v>242</v>
      </c>
    </row>
    <row r="86" spans="1:3" ht="19.8" customHeight="1">
      <c r="A86" s="659"/>
      <c r="B86" s="290" t="s">
        <v>55</v>
      </c>
      <c r="C86" s="290" t="s">
        <v>255</v>
      </c>
    </row>
    <row r="87" spans="1:3" ht="19.8" customHeight="1">
      <c r="A87" s="659"/>
      <c r="B87" s="290" t="s">
        <v>56</v>
      </c>
      <c r="C87" s="290" t="s">
        <v>255</v>
      </c>
    </row>
    <row r="88" spans="1:3" ht="19.8" customHeight="1">
      <c r="A88" s="659"/>
      <c r="B88" s="290" t="s">
        <v>3</v>
      </c>
      <c r="C88" s="290"/>
    </row>
    <row r="89" spans="1:3" ht="19.8" customHeight="1">
      <c r="A89" s="657" t="s">
        <v>34</v>
      </c>
      <c r="B89" s="287" t="s">
        <v>63</v>
      </c>
      <c r="C89" s="287" t="s">
        <v>256</v>
      </c>
    </row>
    <row r="90" spans="1:3" ht="19.8" customHeight="1">
      <c r="A90" s="657"/>
      <c r="B90" s="287" t="s">
        <v>99</v>
      </c>
      <c r="C90" s="287" t="s">
        <v>256</v>
      </c>
    </row>
    <row r="91" spans="1:3" ht="19.8" customHeight="1">
      <c r="A91" s="657"/>
      <c r="B91" s="287" t="s">
        <v>61</v>
      </c>
      <c r="C91" s="287" t="s">
        <v>256</v>
      </c>
    </row>
    <row r="92" spans="1:3" ht="19.8" customHeight="1">
      <c r="A92" s="657"/>
      <c r="B92" s="287" t="s">
        <v>59</v>
      </c>
      <c r="C92" s="287" t="s">
        <v>256</v>
      </c>
    </row>
    <row r="93" spans="1:3" ht="19.8" customHeight="1">
      <c r="A93" s="657"/>
      <c r="B93" s="287" t="s">
        <v>60</v>
      </c>
      <c r="C93" s="287" t="s">
        <v>256</v>
      </c>
    </row>
    <row r="94" spans="1:3" ht="19.8" customHeight="1">
      <c r="A94" s="657"/>
      <c r="B94" s="287" t="s">
        <v>62</v>
      </c>
      <c r="C94" s="287" t="s">
        <v>256</v>
      </c>
    </row>
    <row r="95" spans="1:3" ht="19.8" customHeight="1">
      <c r="A95" s="657"/>
      <c r="B95" s="287" t="s">
        <v>58</v>
      </c>
      <c r="C95" s="287" t="s">
        <v>256</v>
      </c>
    </row>
    <row r="96" spans="1:3" ht="19.8" customHeight="1">
      <c r="A96" s="657"/>
      <c r="B96" s="287" t="s">
        <v>3</v>
      </c>
      <c r="C96" s="287" t="s">
        <v>256</v>
      </c>
    </row>
    <row r="97" spans="1:3" ht="19.8" customHeight="1">
      <c r="A97" s="658" t="s">
        <v>104</v>
      </c>
      <c r="B97" s="297" t="s">
        <v>167</v>
      </c>
      <c r="C97" s="297" t="s">
        <v>28</v>
      </c>
    </row>
    <row r="98" spans="1:3" ht="19.8" customHeight="1">
      <c r="A98" s="658"/>
      <c r="B98" s="297" t="s">
        <v>165</v>
      </c>
      <c r="C98" s="297" t="s">
        <v>28</v>
      </c>
    </row>
    <row r="99" spans="1:3" ht="19.8" customHeight="1">
      <c r="A99" s="658"/>
      <c r="B99" s="297" t="s">
        <v>166</v>
      </c>
      <c r="C99" s="297" t="s">
        <v>28</v>
      </c>
    </row>
    <row r="100" spans="1:3" ht="19.8" customHeight="1">
      <c r="A100" s="658"/>
      <c r="B100" s="297" t="s">
        <v>3</v>
      </c>
      <c r="C100" s="297" t="s">
        <v>28</v>
      </c>
    </row>
    <row r="101" spans="1:3" ht="19.2" customHeight="1">
      <c r="A101" s="298" t="s">
        <v>3</v>
      </c>
      <c r="B101" s="299"/>
      <c r="C101" s="299"/>
    </row>
  </sheetData>
  <mergeCells count="20">
    <mergeCell ref="A97:A100"/>
    <mergeCell ref="A85:A88"/>
    <mergeCell ref="A89:A96"/>
    <mergeCell ref="A72:A75"/>
    <mergeCell ref="A77:A84"/>
    <mergeCell ref="A2:C2"/>
    <mergeCell ref="A71:C71"/>
    <mergeCell ref="A41:A43"/>
    <mergeCell ref="A3:A4"/>
    <mergeCell ref="A5:A6"/>
    <mergeCell ref="A7:A9"/>
    <mergeCell ref="A10:A22"/>
    <mergeCell ref="A23:A28"/>
    <mergeCell ref="A66:A69"/>
    <mergeCell ref="A59:A65"/>
    <mergeCell ref="A56:A58"/>
    <mergeCell ref="A44:A47"/>
    <mergeCell ref="A48:A54"/>
    <mergeCell ref="A29:A31"/>
    <mergeCell ref="A32:A37"/>
  </mergeCells>
  <pageMargins left="0.7" right="0.7" top="0.75" bottom="0.75" header="0.3" footer="0.3"/>
  <pageSetup scale="61" orientation="portrait" r:id="rId1"/>
  <rowBreaks count="2" manualBreakCount="2">
    <brk id="40" max="16383" man="1"/>
    <brk id="6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B08560DF8876744A3EA560BB498E065" ma:contentTypeVersion="16" ma:contentTypeDescription="Create a new document." ma:contentTypeScope="" ma:versionID="76b995107b6ef5dd194b28e0c6d57c2f">
  <xsd:schema xmlns:xsd="http://www.w3.org/2001/XMLSchema" xmlns:xs="http://www.w3.org/2001/XMLSchema" xmlns:p="http://schemas.microsoft.com/office/2006/metadata/properties" xmlns:ns2="0991ef14-802f-4cb4-bf22-bba2ba374229" xmlns:ns3="64b8a6db-667d-4811-9e77-e6bd33526613" targetNamespace="http://schemas.microsoft.com/office/2006/metadata/properties" ma:root="true" ma:fieldsID="6d3e95f49565ff67ffa0d799e52f8ec2" ns2:_="" ns3:_="">
    <xsd:import namespace="0991ef14-802f-4cb4-bf22-bba2ba374229"/>
    <xsd:import namespace="64b8a6db-667d-4811-9e77-e6bd3352661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91ef14-802f-4cb4-bf22-bba2ba3742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e7574fa-404f-41df-afda-12028d330d7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4b8a6db-667d-4811-9e77-e6bd3352661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02f05aa-a6bf-45a0-bb39-2c024be9ecb4}" ma:internalName="TaxCatchAll" ma:showField="CatchAllData" ma:web="64b8a6db-667d-4811-9e77-e6bd3352661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991ef14-802f-4cb4-bf22-bba2ba374229">
      <Terms xmlns="http://schemas.microsoft.com/office/infopath/2007/PartnerControls"/>
    </lcf76f155ced4ddcb4097134ff3c332f>
    <TaxCatchAll xmlns="64b8a6db-667d-4811-9e77-e6bd33526613" xsi:nil="true"/>
  </documentManagement>
</p:properties>
</file>

<file path=customXml/itemProps1.xml><?xml version="1.0" encoding="utf-8"?>
<ds:datastoreItem xmlns:ds="http://schemas.openxmlformats.org/officeDocument/2006/customXml" ds:itemID="{BABEB454-48E4-4B5E-AEDC-1CDEC55CA4EB}">
  <ds:schemaRefs>
    <ds:schemaRef ds:uri="http://schemas.microsoft.com/sharepoint/v3/contenttype/forms"/>
  </ds:schemaRefs>
</ds:datastoreItem>
</file>

<file path=customXml/itemProps2.xml><?xml version="1.0" encoding="utf-8"?>
<ds:datastoreItem xmlns:ds="http://schemas.openxmlformats.org/officeDocument/2006/customXml" ds:itemID="{4EBFFA89-B346-46CF-951C-FB9EC48348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91ef14-802f-4cb4-bf22-bba2ba374229"/>
    <ds:schemaRef ds:uri="64b8a6db-667d-4811-9e77-e6bd335266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754CE3-0AA6-4D98-983C-D268F938952E}">
  <ds:schemaRefs>
    <ds:schemaRef ds:uri="http://schemas.microsoft.com/office/2006/metadata/properties"/>
    <ds:schemaRef ds:uri="http://schemas.microsoft.com/office/infopath/2007/PartnerControls"/>
    <ds:schemaRef ds:uri="0991ef14-802f-4cb4-bf22-bba2ba374229"/>
    <ds:schemaRef ds:uri="64b8a6db-667d-4811-9e77-e6bd3352661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15</vt:i4>
      </vt:variant>
    </vt:vector>
  </HeadingPairs>
  <TitlesOfParts>
    <vt:vector size="22" baseType="lpstr">
      <vt:lpstr>A. Project Information</vt:lpstr>
      <vt:lpstr>B. Project Budget</vt:lpstr>
      <vt:lpstr>C. Project Workplan</vt:lpstr>
      <vt:lpstr>D. Project Output</vt:lpstr>
      <vt:lpstr>E. Project Incentive Payment</vt:lpstr>
      <vt:lpstr>ControlList</vt:lpstr>
      <vt:lpstr>Options</vt:lpstr>
      <vt:lpstr>Communications</vt:lpstr>
      <vt:lpstr>Connecting_People_to_Nature_Infrastructure</vt:lpstr>
      <vt:lpstr>Documents_and_Mapping</vt:lpstr>
      <vt:lpstr>Erosion_control</vt:lpstr>
      <vt:lpstr>Events</vt:lpstr>
      <vt:lpstr>Grassland_Enhancement</vt:lpstr>
      <vt:lpstr>'A. Project Information'!Print_Area</vt:lpstr>
      <vt:lpstr>'B. Project Budget'!Print_Area</vt:lpstr>
      <vt:lpstr>'C. Project Workplan'!Print_Area</vt:lpstr>
      <vt:lpstr>'D. Project Output'!Print_Area</vt:lpstr>
      <vt:lpstr>'E. Project Incentive Payment'!Print_Area</vt:lpstr>
      <vt:lpstr>Riparian_Enhancement</vt:lpstr>
      <vt:lpstr>Signs</vt:lpstr>
      <vt:lpstr>Wetland_Enhancement</vt:lpstr>
      <vt:lpstr>Wooded_Enhancement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Taylor Toffan</dc:creator>
  <cp:keywords/>
  <dc:description/>
  <cp:lastModifiedBy>Diana Perez</cp:lastModifiedBy>
  <cp:revision/>
  <cp:lastPrinted>2022-11-02T18:34:42Z</cp:lastPrinted>
  <dcterms:created xsi:type="dcterms:W3CDTF">2021-03-02T16:52:08Z</dcterms:created>
  <dcterms:modified xsi:type="dcterms:W3CDTF">2022-11-04T19:52:39Z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0x0101004F005FC23A4C7A4E93BEC19C863B36BB</vt:lpwstr>
  </property>
  <property fmtid="{D5CDD505-2E9C-101B-9397-08002B2CF9AE}" pid="3" name="MediaServiceImageTags">
    <vt:lpwstr/>
  </property>
</Properties>
</file>